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https://truesaleinternational.sharepoint.com/sites/TSI/Freigegebene Dokumente/General/03_Transaktionen/5_Nur Zertifizierung/Driver UK MASTER/Internet/2023/UK_Master_C2/"/>
    </mc:Choice>
  </mc:AlternateContent>
  <xr:revisionPtr revIDLastSave="0" documentId="8_{C50B7EEF-0055-4CA6-8FB4-36394ACC445C}" xr6:coauthVersionLast="47" xr6:coauthVersionMax="47" xr10:uidLastSave="{00000000-0000-0000-0000-000000000000}"/>
  <bookViews>
    <workbookView xWindow="-120" yWindow="-120" windowWidth="29040" windowHeight="15840" tabRatio="920" xr2:uid="{00000000-000D-0000-FFFF-FFFF00000000}"/>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9" r:id="rId9"/>
    <sheet name="Credit Enhancement" sheetId="10" r:id="rId10"/>
    <sheet name="Swaps &amp; Order of Priority" sheetId="11" r:id="rId11"/>
    <sheet name="Retention" sheetId="12" r:id="rId12"/>
    <sheet name="Amortisation profile I" sheetId="13" r:id="rId13"/>
    <sheet name="Amortisation profile II" sheetId="14" r:id="rId14"/>
    <sheet name="Run out schedule I" sheetId="15" r:id="rId15"/>
    <sheet name="Run out schedule II" sheetId="16"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externalReferences>
    <externalReference r:id="rId32"/>
  </externalReferences>
  <definedNames>
    <definedName name="MONTH_END">[1]UPDATE!$C$54</definedName>
  </definedNames>
  <calcPr calcId="191029" iterate="1" iterateCount="6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6" i="18" l="1"/>
  <c r="X16" i="18"/>
  <c r="T16" i="18"/>
  <c r="AQ48" i="18"/>
  <c r="AM48" i="18"/>
  <c r="AI48" i="18"/>
  <c r="AE48" i="18"/>
  <c r="W48" i="18"/>
  <c r="S48" i="18"/>
  <c r="AR25" i="18" l="1"/>
  <c r="AP25" i="18"/>
  <c r="AN25" i="18"/>
  <c r="AL25" i="18"/>
  <c r="AJ25" i="18"/>
  <c r="AH25" i="18"/>
  <c r="AF25" i="18"/>
  <c r="AD25" i="18"/>
  <c r="AB25" i="18"/>
  <c r="Z25" i="18"/>
  <c r="X25" i="18"/>
  <c r="V25" i="18"/>
  <c r="T25" i="18"/>
  <c r="R25" i="18"/>
  <c r="H54" i="17" l="1"/>
  <c r="H57" i="17" s="1"/>
  <c r="G54" i="17"/>
  <c r="G57" i="17" s="1"/>
  <c r="F53" i="17"/>
  <c r="F57" i="17" s="1"/>
  <c r="E53" i="17"/>
  <c r="E57" i="17" s="1"/>
  <c r="I44" i="17"/>
  <c r="X44" i="17"/>
  <c r="W44" i="17"/>
  <c r="V44" i="17"/>
  <c r="U44" i="17"/>
  <c r="T44" i="17"/>
  <c r="S44" i="17"/>
  <c r="Q44" i="17"/>
  <c r="P44" i="17"/>
  <c r="O44" i="17"/>
  <c r="K44" i="17"/>
  <c r="H44" i="17"/>
  <c r="G44" i="17"/>
  <c r="F44" i="17"/>
  <c r="X43" i="17"/>
  <c r="K43" i="17"/>
  <c r="I43" i="17"/>
  <c r="G43" i="17"/>
  <c r="H43" i="17"/>
  <c r="O43" i="17"/>
  <c r="M43" i="17"/>
  <c r="U43" i="17"/>
  <c r="W43" i="17"/>
  <c r="V43" i="17"/>
  <c r="S43" i="17"/>
  <c r="T43" i="17"/>
  <c r="P43" i="17"/>
  <c r="Q43" i="17"/>
  <c r="F43" i="17"/>
  <c r="E43" i="17"/>
  <c r="E44" i="17"/>
  <c r="J20" i="17"/>
  <c r="J19" i="17"/>
  <c r="H19" i="17"/>
  <c r="H26" i="17" s="1"/>
  <c r="N31" i="18"/>
  <c r="N30" i="18"/>
  <c r="N29" i="18"/>
  <c r="N28" i="18"/>
  <c r="N27" i="18"/>
  <c r="N26" i="18"/>
  <c r="N25" i="18"/>
  <c r="J31" i="18"/>
  <c r="J30" i="18"/>
  <c r="J29" i="18"/>
  <c r="J28" i="18"/>
  <c r="J27" i="18"/>
  <c r="J26" i="18"/>
  <c r="J25" i="18"/>
  <c r="N15" i="18"/>
  <c r="N14" i="18"/>
  <c r="N13" i="18"/>
  <c r="N12" i="18"/>
  <c r="N11" i="18"/>
  <c r="N10" i="18"/>
  <c r="J15" i="18"/>
  <c r="J14" i="18"/>
  <c r="J13" i="18"/>
  <c r="J12" i="18"/>
  <c r="J11" i="18"/>
  <c r="J10" i="18"/>
  <c r="AD16" i="18"/>
  <c r="AF16" i="18"/>
  <c r="AH16" i="18"/>
  <c r="AJ16" i="18"/>
  <c r="AL16" i="18"/>
  <c r="AN16" i="18"/>
  <c r="AP16" i="18"/>
  <c r="AR16" i="18"/>
  <c r="V16" i="18"/>
  <c r="R16" i="18"/>
  <c r="P16" i="18"/>
  <c r="L16" i="18"/>
  <c r="H16" i="18"/>
  <c r="E26" i="6"/>
  <c r="N16" i="18" l="1"/>
  <c r="J16" i="18"/>
  <c r="L18" i="20"/>
  <c r="K18" i="20"/>
  <c r="J18" i="20"/>
  <c r="I18" i="20"/>
  <c r="H18" i="20"/>
  <c r="G18" i="20"/>
  <c r="F18" i="20"/>
  <c r="E18" i="20"/>
  <c r="H16" i="19" l="1"/>
  <c r="F16" i="19"/>
  <c r="F42" i="17"/>
  <c r="F69" i="15"/>
  <c r="E69" i="15"/>
  <c r="C69" i="15"/>
  <c r="E25" i="6"/>
  <c r="H10" i="19" l="1"/>
  <c r="H11" i="19"/>
  <c r="H12" i="19"/>
  <c r="H13" i="19"/>
  <c r="H14" i="19"/>
  <c r="H15" i="19"/>
  <c r="F10" i="19"/>
  <c r="F17" i="19" s="1"/>
  <c r="F11" i="19"/>
  <c r="F12" i="19"/>
  <c r="F13" i="19"/>
  <c r="F14" i="19"/>
  <c r="F15" i="19"/>
  <c r="H17" i="19" l="1"/>
</calcChain>
</file>

<file path=xl/sharedStrings.xml><?xml version="1.0" encoding="utf-8"?>
<sst xmlns="http://schemas.openxmlformats.org/spreadsheetml/2006/main" count="8254" uniqueCount="1178">
  <si>
    <t>Publication Date: 21.04.2023</t>
  </si>
  <si>
    <t>Period: 03.2023 / Period no. 113</t>
  </si>
  <si>
    <t/>
  </si>
  <si>
    <t>Deal name:</t>
  </si>
  <si>
    <t>Driver UK Master Compartment 2</t>
  </si>
  <si>
    <t>Issuer:</t>
  </si>
  <si>
    <t xml:space="preserve">Driver UK Master S.A.
acting for and on behalf of its Compartment 2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</si>
  <si>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</si>
  <si>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</si>
  <si>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</si>
  <si>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</si>
  <si>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</si>
  <si>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</si>
  <si>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</si>
  <si>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</si>
  <si>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</si>
  <si>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</si>
  <si>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</si>
  <si>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</si>
  <si>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</si>
  <si>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</si>
  <si>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</si>
  <si>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</si>
  <si>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</si>
  <si>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</si>
  <si>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</si>
  <si>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</si>
  <si>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</si>
  <si>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</si>
  <si>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</si>
  <si>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</si>
  <si>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</si>
  <si>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</si>
  <si>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</si>
  <si>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</si>
  <si>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</si>
  <si>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</si>
  <si>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</si>
  <si>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</si>
  <si>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</si>
  <si>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</si>
  <si>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</si>
  <si>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</si>
  <si>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</si>
  <si>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</si>
  <si>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</si>
  <si>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</si>
  <si>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</si>
  <si>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</si>
  <si>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</si>
  <si>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</si>
  <si>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</si>
  <si>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</si>
  <si>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</si>
  <si>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</si>
  <si>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</si>
  <si>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</si>
  <si>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</si>
  <si>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</si>
  <si>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</si>
  <si>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</si>
  <si>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</si>
  <si>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</si>
  <si>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</si>
  <si>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</si>
  <si>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</si>
  <si>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</si>
  <si>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</si>
  <si>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</si>
  <si>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</si>
  <si>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</si>
  <si>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</si>
  <si>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</si>
  <si>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</si>
  <si>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</si>
  <si>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</si>
  <si>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</si>
  <si>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</si>
  <si>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</si>
  <si>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</si>
  <si>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</si>
  <si>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</si>
  <si>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October 2022</t>
  </si>
  <si>
    <t>31/10/2022</t>
  </si>
  <si>
    <t>Monthly Investor Report Performance Date</t>
  </si>
  <si>
    <t>21/04/2023</t>
  </si>
  <si>
    <t>Scheduled date of 
Clean-Up-Call</t>
  </si>
  <si>
    <t>n.a.</t>
  </si>
  <si>
    <t>Payment Date</t>
  </si>
  <si>
    <t>25/04/2023</t>
  </si>
  <si>
    <t>Final Maturity Date</t>
  </si>
  <si>
    <t>25/11/2030</t>
  </si>
  <si>
    <t>Reporting Date</t>
  </si>
  <si>
    <t>31/03/2023</t>
  </si>
  <si>
    <t>Initial Issue Date
Further Issue Date</t>
  </si>
  <si>
    <t>20/11/2013
25/11/2022</t>
  </si>
  <si>
    <t>Monthly Period</t>
  </si>
  <si>
    <t>01/03/2023 - 31/03/2023</t>
  </si>
  <si>
    <t>Period no.</t>
  </si>
  <si>
    <t>Interest Accrual Period</t>
  </si>
  <si>
    <t>27/03/2023 - 25/04/2023</t>
  </si>
  <si>
    <t>Reporting frequency</t>
  </si>
  <si>
    <t xml:space="preserve">monthly   </t>
  </si>
  <si>
    <t>Note payment period</t>
  </si>
  <si>
    <t>Next Payment Date</t>
  </si>
  <si>
    <t>25/05/2023</t>
  </si>
  <si>
    <t>Days accrued</t>
  </si>
  <si>
    <t>Pool Information at Additional Cut-Off Date falling in October 2022</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</si>
  <si>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</si>
  <si>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</si>
  <si>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</si>
  <si>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</si>
  <si>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</si>
  <si>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</si>
  <si>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</si>
  <si>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</si>
  <si>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</si>
  <si>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</si>
  <si>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PCP</t>
  </si>
  <si>
    <t>Parties Overview</t>
  </si>
  <si>
    <t>Lead Manager</t>
  </si>
  <si>
    <r>
      <rPr>
        <b/>
        <sz val="11"/>
        <color rgb="FF000000"/>
        <rFont val="Arial"/>
        <family val="2"/>
      </rPr>
      <t>Lloyds Bank Corporate Markets plc</t>
    </r>
    <r>
      <rPr>
        <sz val="11"/>
        <color rgb="FF000000"/>
        <rFont val="Arial"/>
        <family val="2"/>
      </rPr>
      <t xml:space="preserve">
25 Gresham Street
London 
EC2V 7HN
United Kingdom</t>
    </r>
  </si>
  <si>
    <t>Security Trustee</t>
  </si>
  <si>
    <r>
      <rPr>
        <b/>
        <sz val="11"/>
        <color rgb="FF000000"/>
        <rFont val="Arial"/>
        <family val="2"/>
      </rPr>
      <t>Wilmington Trust (London) Limited</t>
    </r>
    <r>
      <rPr>
        <sz val="11"/>
        <color rgb="FF000000"/>
        <rFont val="Arial"/>
        <family val="2"/>
      </rPr>
      <t xml:space="preserve">
Third Floor
1 King's Arms Yard
London 
EC2R 7AF
Fax: +44 207 3973601
Email: </t>
    </r>
    <r>
      <rPr>
        <sz val="11"/>
        <color rgb="FF0000FF"/>
        <rFont val="Arial"/>
        <family val="2"/>
      </rPr>
      <t>mfiler@wilmingtontrust.com</t>
    </r>
  </si>
  <si>
    <t>Calculation Agent, Principal Paying Agent and Interest Determination Agent</t>
  </si>
  <si>
    <r>
      <rPr>
        <b/>
        <sz val="11"/>
        <color rgb="FF000000"/>
        <rFont val="Arial"/>
        <family val="2"/>
      </rPr>
      <t>HSBC Bank plc</t>
    </r>
    <r>
      <rPr>
        <sz val="11"/>
        <color rgb="FF000000"/>
        <rFont val="Arial"/>
        <family val="2"/>
      </rPr>
      <t xml:space="preserve">
8 Canada Square
London 
E14 5HQ
United Kingdom
Email: </t>
    </r>
    <r>
      <rPr>
        <sz val="11"/>
        <color rgb="FF0000FF"/>
        <rFont val="Arial"/>
        <family val="2"/>
      </rPr>
      <t>ctla.securitisation@hsbc.com</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</si>
  <si>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</si>
  <si>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</si>
  <si>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</si>
  <si>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t>Process Agent</t>
  </si>
  <si>
    <r>
      <rPr>
        <b/>
        <sz val="11"/>
        <color rgb="FF000000"/>
        <rFont val="Arial"/>
        <family val="2"/>
      </rPr>
      <t>Wilmington Trust SP Services (Frankfurt) GmbH</t>
    </r>
    <r>
      <rPr>
        <sz val="11"/>
        <color rgb="FF000000"/>
        <rFont val="Arial"/>
        <family val="2"/>
      </rPr>
      <t xml:space="preserve">
Steinweg 3-5
Frankfurt am Main 
60313
Germany
Fax: +49 (0) 69 2992 5387
Email: </t>
    </r>
    <r>
      <rPr>
        <sz val="11"/>
        <color rgb="FF0000FF"/>
        <rFont val="Arial"/>
        <family val="2"/>
      </rPr>
      <t>fradirectors@wilmingtontrust.com</t>
    </r>
  </si>
  <si>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</si>
  <si>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</si>
  <si>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</si>
  <si>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</si>
  <si>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</si>
  <si>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</si>
  <si>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t>Rating agencies</t>
  </si>
  <si>
    <r>
      <rPr>
        <b/>
        <sz val="11"/>
        <color rgb="FF000000"/>
        <rFont val="Arial"/>
        <family val="2"/>
      </rPr>
      <t>Royal Bank of Canada</t>
    </r>
    <r>
      <rPr>
        <sz val="11"/>
        <color rgb="FF000000"/>
        <rFont val="Arial"/>
        <family val="2"/>
      </rPr>
      <t xml:space="preserve">
1 Place Ville Marie
Montreal
TORONTO 
H3C 3A9
Canada
Tel: +1 514 878 7000</t>
    </r>
  </si>
  <si>
    <r>
      <rPr>
        <b/>
        <sz val="11"/>
        <color rgb="FF000000"/>
        <rFont val="Arial"/>
        <family val="2"/>
      </rPr>
      <t>FITCH RATINGS LTD</t>
    </r>
    <r>
      <rPr>
        <sz val="11"/>
        <color rgb="FF000000"/>
        <rFont val="Arial"/>
        <family val="2"/>
      </rPr>
      <t xml:space="preserve">
30 North Colonnade
London 
E14 5GN</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</si>
  <si>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</si>
  <si>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</si>
  <si>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</si>
  <si>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t>Yes</t>
  </si>
  <si>
    <r>
      <rPr>
        <sz val="9"/>
        <color rgb="FF000000"/>
        <rFont val="Arial"/>
        <family val="2"/>
      </rPr>
      <t>*</t>
    </r>
    <r>
      <rPr>
        <sz val="9"/>
        <color rgb="FF000000"/>
        <rFont val="Arial"/>
        <family val="2"/>
      </rPr>
      <t>https://www.fca.org.uk/markets/securitisation</t>
    </r>
  </si>
  <si>
    <t>Clean-Up Call Option</t>
  </si>
  <si>
    <t>Under the Receivables Purchase Agreement, VWFS will have the right at its option but not the obligation, to require the Issuer to exercise the Clean-Up Call Option and to repurchase the Purchased Receivables from the Issuer at any time when the Aggregate Discounted Receivables Balances of all outstanding VWFS Receivables as at the end of the most recent Monthly Period is less than 10 per cent. of the Maximum Discounted Receivables Balance, provided that all payment obligations under the Notes, and any obligations ranking pari passu with or senior to the Notes in the Order of Priority, will be met in full on the exercise of such option. VWFS shall give one month prior written notice of its intention to require the exercise of the Clean-Up Call Option. Such notice shall be published in accordance with Condition 12 of the Notes (the "Clean-Up Call Option Notice") and, in addition shall be published in the Monthly Investor Report.</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</si>
  <si>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</si>
  <si>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</si>
  <si>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</si>
  <si>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</si>
  <si>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</si>
  <si>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</si>
  <si>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</si>
  <si>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</si>
  <si>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</si>
  <si>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</si>
  <si>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</si>
  <si>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Covid-19 Purchased Receivable</t>
  </si>
  <si>
    <t>COVID-19 Settlement Amount</t>
  </si>
  <si>
    <t>Irregularity Affected Receivable</t>
  </si>
  <si>
    <t>Identified during Current Period</t>
  </si>
  <si>
    <t>Repurchased Current Period</t>
  </si>
  <si>
    <t>Repurchased Previous Periods</t>
  </si>
  <si>
    <t>Repurchase Total</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</si>
  <si>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</si>
  <si>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</si>
  <si>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</si>
  <si>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</si>
  <si>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</si>
  <si>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</si>
  <si>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</si>
  <si>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</si>
  <si>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</si>
  <si>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</si>
  <si>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</si>
  <si>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28/02/2023</t>
  </si>
  <si>
    <t>Amounts not invested for the purchase of Additional Receivables</t>
  </si>
  <si>
    <t>Percentage not invested for the purchase of Additional Receivables</t>
  </si>
  <si>
    <t>Dynamic Net Loss Ratio</t>
  </si>
  <si>
    <t>Ratio</t>
  </si>
  <si>
    <t>&gt;0.25%</t>
  </si>
  <si>
    <t>&gt;0.75%</t>
  </si>
  <si>
    <t>&gt;2.00%</t>
  </si>
  <si>
    <t>N/A</t>
  </si>
  <si>
    <t>12-Months Average Dynamic Net Loss Ratio</t>
  </si>
  <si>
    <t>0.60%</t>
  </si>
  <si>
    <t>1.20%</t>
  </si>
  <si>
    <t>Discounted Receivables Balance as of the previous monthly period</t>
  </si>
  <si>
    <t>Discounted Receivables Balance of all initial and additional receivables as of the end of the period</t>
  </si>
  <si>
    <t>Weighted Average Seasoning</t>
  </si>
  <si>
    <t>Late Delinquency Ratio</t>
  </si>
  <si>
    <t>Revolving Period continues to apply</t>
  </si>
  <si>
    <t>Enforcement Event</t>
  </si>
  <si>
    <t>Credit Enhancement Increase Condition</t>
  </si>
  <si>
    <t>Not in Effect</t>
  </si>
  <si>
    <t>(a) the Dynamic Net Loss Ratio for three consecutive Payment Dates exceeds</t>
  </si>
  <si>
    <t>(i)  if the Weighted Average Seasoning is less than or equal to 12 months</t>
  </si>
  <si>
    <t>0.25%</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</si>
  <si>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</si>
  <si>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</si>
  <si>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</si>
  <si>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</si>
  <si>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</si>
  <si>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the 12-Months Average Dynamic Net Loss Ratio exceeds</t>
  </si>
  <si>
    <t>(i) during the Revolving Period</t>
  </si>
  <si>
    <t>(ii) after the end of the Revolving Period</t>
  </si>
  <si>
    <t>(c)  the Late Delinquency Ratio exceeds 1.30 per cent. on any Payment Date on or before 25 November 2023</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</si>
  <si>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</si>
  <si>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</si>
  <si>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</si>
  <si>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at any Interest Determination Date.</t>
  </si>
  <si>
    <t>£62,127,501.04</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</si>
  <si>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</si>
  <si>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</si>
  <si>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</si>
  <si>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six consecutive Payment Dates following the Initial Issue Date, the Class A Actual Overcollateralisation Percentage is determined as being lower than 29.20 per cent</t>
  </si>
  <si>
    <t>(d) VWFS ceases to be an Affiliate of Volkswagen Financial Services AG or any successor thereto;</t>
  </si>
  <si>
    <t>(e)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</si>
  <si>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19 (Distribution Account; Cash Collateral Account; Counterparty Downgrade Collateral Account; Swap Provisions) of the Trust Agreement or to take any other measure which does not result in a downgrade of the Notes);</t>
  </si>
  <si>
    <t>(g) the Credit Enhancement Increase Condition is in effect; or</t>
  </si>
  <si>
    <t>(h) the occurrence of a Foreclosure Event.</t>
  </si>
  <si>
    <t>Transaction Events III</t>
  </si>
  <si>
    <t>S&amp;P GLOBAL RATINGS UK LIMITED</t>
  </si>
  <si>
    <t>MOODY'S INVESTORS SERVICE LIMITED</t>
  </si>
  <si>
    <t>FITCH RATINGS LTD</t>
  </si>
  <si>
    <t>HSBC Bank plc</t>
  </si>
  <si>
    <t>Long Term</t>
  </si>
  <si>
    <t>Short Term</t>
  </si>
  <si>
    <t>Outlook</t>
  </si>
  <si>
    <r>
      <rPr>
        <sz val="10"/>
        <color theme="1"/>
        <rFont val="Courier New"/>
        <family val="3"/>
      </rPr>
      <t xml:space="preserve">    </t>
    </r>
    <r>
      <rPr>
        <sz val="9"/>
        <color rgb="FF000000"/>
        <rFont val="Arial"/>
        <family val="2"/>
      </rPr>
      <t>Current rating*</t>
    </r>
  </si>
  <si>
    <t xml:space="preserve">A+        </t>
  </si>
  <si>
    <t>A-1</t>
  </si>
  <si>
    <t>Stable</t>
  </si>
  <si>
    <t xml:space="preserve">A1        </t>
  </si>
  <si>
    <t>P-1</t>
  </si>
  <si>
    <t xml:space="preserve">AA-       </t>
  </si>
  <si>
    <t>F1+</t>
  </si>
  <si>
    <r>
      <rPr>
        <sz val="10"/>
        <color theme="1"/>
        <rFont val="Courier New"/>
        <family val="3"/>
      </rPr>
      <t xml:space="preserve">    </t>
    </r>
    <r>
      <rPr>
        <sz val="9"/>
        <color rgb="FF000000"/>
        <rFont val="Arial"/>
        <family val="2"/>
      </rPr>
      <t>Minimum required rating</t>
    </r>
  </si>
  <si>
    <t xml:space="preserve">A         </t>
  </si>
  <si>
    <t>-</t>
  </si>
  <si>
    <t xml:space="preserve">A2        </t>
  </si>
  <si>
    <t>F1</t>
  </si>
  <si>
    <t>(if no short term rating available, the higher long term rating is applicable)</t>
  </si>
  <si>
    <t>"Account Bank Required Rating" means ratings, solicited or unsolicited, of: 
(a) a short-term rating of at least "A-1" and a long-term rating of at least "A" from S&amp;P, or, if such entity is not subject to a short-term rating from S&amp;P, long-term ratings of at least "A+" from S&amp;P;
(b) a short-term rating of at least "P-1" and long-term rating of at least "A2" from Moody's, or, if such entity is only subject to a short-term rating from Moody's or a long-term rating from Moody's, a short-term rating of at least "P-1" or long-term rating of at least '"A2"' from Moody's; and
(c) from Fitch (i) an issuer default or deposit long-term rating of at least "A" or (ii) an issuer default or deposit short-term rating of at least "F1".</t>
  </si>
  <si>
    <t>Required rating:</t>
  </si>
  <si>
    <t>Fulfilled</t>
  </si>
  <si>
    <t>Royal Bank of Canada</t>
  </si>
  <si>
    <t>A-1+</t>
  </si>
  <si>
    <t xml:space="preserve">Aa1       </t>
  </si>
  <si>
    <t xml:space="preserve">AA        </t>
  </si>
  <si>
    <r>
      <rPr>
        <sz val="10"/>
        <color theme="1"/>
        <rFont val="Courier New"/>
        <family val="3"/>
      </rPr>
      <t xml:space="preserve">    </t>
    </r>
    <r>
      <rPr>
        <sz val="9"/>
        <color rgb="FF000000"/>
        <rFont val="Arial"/>
        <family val="2"/>
      </rPr>
      <t>Minimum collateralised rating required</t>
    </r>
  </si>
  <si>
    <t xml:space="preserve">Baa3      </t>
  </si>
  <si>
    <t xml:space="preserve">BBB-      </t>
  </si>
  <si>
    <t>F3</t>
  </si>
  <si>
    <t>"Eligible Swap Counterparty" means, subject to section 2.4 of the Master Definitions Schedule,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a long-term counterparty risk assessment of, or if it does not have such counterparty risk assessment, having long-term, unsecured and unsubordinated debt or counterparty obligations rated, (i) "A3" or above by Moody's or (ii) "Baa3" or above by Moody's and which either posts collateral in the amount and manner set forth in the Swap Agreements or obtains a guarantee from a person having the ratings set forth in (i) above; and
(c)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</si>
  <si>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ING Bank N.V.</t>
  </si>
  <si>
    <t xml:space="preserve">A-        </t>
  </si>
  <si>
    <t>CREDIT AGRICOLE CORPORATE AND INVESTMENT BANK</t>
  </si>
  <si>
    <t xml:space="preserve">Aa2       </t>
  </si>
  <si>
    <t>Skandinaviska Enskilda Banken AB</t>
  </si>
  <si>
    <t xml:space="preserve">Aa3       </t>
  </si>
  <si>
    <t xml:space="preserve">BBB+      </t>
  </si>
  <si>
    <t xml:space="preserve">Servicer (Collateral Increase Event)
</t>
  </si>
  <si>
    <t>VWFS (UK) Ltd (100% owned by VWFS AG)</t>
  </si>
  <si>
    <r>
      <rPr>
        <sz val="10"/>
        <color theme="1"/>
        <rFont val="Courier New"/>
        <family val="3"/>
      </rPr>
      <t xml:space="preserve">    </t>
    </r>
    <r>
      <rPr>
        <sz val="9"/>
        <color rgb="FF000000"/>
        <rFont val="Arial"/>
        <family val="2"/>
      </rPr>
      <t>Current rating**</t>
    </r>
  </si>
  <si>
    <t>A-2</t>
  </si>
  <si>
    <t xml:space="preserve">A3        </t>
  </si>
  <si>
    <t>P-2</t>
  </si>
  <si>
    <t>***</t>
  </si>
  <si>
    <t xml:space="preserve">BBB       </t>
  </si>
  <si>
    <t xml:space="preserve">Baa1      </t>
  </si>
  <si>
    <t>If the VWFSUK required rating falls below the above mentioned minimum rating (Level I) VWFSUK, as the servicer, shall determine and provide the monthly collateral part 1 / part 2 as an additional security.</t>
  </si>
  <si>
    <t xml:space="preserve"> *Ratings last updated 03/2023</t>
  </si>
  <si>
    <t>**Rating of Volkswagen Financial Services AG</t>
  </si>
  <si>
    <t>***Confidential rating monitored internally</t>
  </si>
  <si>
    <t>Information regarding the notes I</t>
  </si>
  <si>
    <t>Rating at Further Issue Date</t>
  </si>
  <si>
    <t>Class A Notes</t>
  </si>
  <si>
    <t>Series A 2013-2</t>
  </si>
  <si>
    <t>Series A 2013-4</t>
  </si>
  <si>
    <t>Series A 2013-5</t>
  </si>
  <si>
    <t>Series A 2013-8</t>
  </si>
  <si>
    <t>Series A 2014-1</t>
  </si>
  <si>
    <t>Series A 2014-2</t>
  </si>
  <si>
    <t>Series A 2014-3</t>
  </si>
  <si>
    <t>Series A 2015-1</t>
  </si>
  <si>
    <t>Series A 2016-2</t>
  </si>
  <si>
    <t>Series A 2018-1</t>
  </si>
  <si>
    <t>Series A 2018-2</t>
  </si>
  <si>
    <t>Series A 2018-3</t>
  </si>
  <si>
    <t>Series A 2019-1</t>
  </si>
  <si>
    <t>Series A 2019-2</t>
  </si>
  <si>
    <t>Series A 2020-1</t>
  </si>
  <si>
    <t>Series A 2020-2</t>
  </si>
  <si>
    <t>Series A 2020-3</t>
  </si>
  <si>
    <t>Class B Notes</t>
  </si>
  <si>
    <t>Series B 2013-3</t>
  </si>
  <si>
    <t>Series B 2018-1</t>
  </si>
  <si>
    <t>Series B 2018-2</t>
  </si>
  <si>
    <t>Series B 2018-3</t>
  </si>
  <si>
    <t>Series B 2019-1</t>
  </si>
  <si>
    <t>Series B 2020-1</t>
  </si>
  <si>
    <t>Series B 2020-2</t>
  </si>
  <si>
    <t>Series B 2021-1</t>
  </si>
  <si>
    <t>Series B 2021-2</t>
  </si>
  <si>
    <t>Moody's</t>
  </si>
  <si>
    <t>Aaa (sf)</t>
  </si>
  <si>
    <t>A1 (sf)</t>
  </si>
  <si>
    <t>Standard &amp; Poors</t>
  </si>
  <si>
    <t>AAA (sf)</t>
  </si>
  <si>
    <t>A+ (sf)</t>
  </si>
  <si>
    <t>Fitch</t>
  </si>
  <si>
    <t>AAAsf</t>
  </si>
  <si>
    <t>A+sf</t>
  </si>
  <si>
    <t>Current Rating</t>
  </si>
  <si>
    <t>Information on Notes</t>
  </si>
  <si>
    <t>Nov-30</t>
  </si>
  <si>
    <t>Scheduled Clean-Up Call</t>
  </si>
  <si>
    <t>ISIN</t>
  </si>
  <si>
    <t>XS0994380532</t>
  </si>
  <si>
    <t>XS0994381183</t>
  </si>
  <si>
    <t>XS0994381423</t>
  </si>
  <si>
    <t>XS0994382405</t>
  </si>
  <si>
    <t>XS1135184999</t>
  </si>
  <si>
    <t>XS1135185020</t>
  </si>
  <si>
    <t>XS1135185376</t>
  </si>
  <si>
    <t>XS1322871044</t>
  </si>
  <si>
    <t>XS1434683998</t>
  </si>
  <si>
    <t>XS1770938584</t>
  </si>
  <si>
    <t>XS1821972624</t>
  </si>
  <si>
    <t>XS1821973432</t>
  </si>
  <si>
    <t>XS1997128456</t>
  </si>
  <si>
    <t>XS1997128886</t>
  </si>
  <si>
    <t>XS2247620979</t>
  </si>
  <si>
    <t>XS2247620383</t>
  </si>
  <si>
    <t>XS2338348316</t>
  </si>
  <si>
    <t>XS0994383981</t>
  </si>
  <si>
    <t>XS1770938667</t>
  </si>
  <si>
    <t>XS1821972970</t>
  </si>
  <si>
    <t>XS1821973515</t>
  </si>
  <si>
    <t>XS2066723748</t>
  </si>
  <si>
    <t>XS2247620623</t>
  </si>
  <si>
    <t>XS2247619963</t>
  </si>
  <si>
    <t>XS2401761908</t>
  </si>
  <si>
    <t>XS2401762112</t>
  </si>
  <si>
    <t>Common code</t>
  </si>
  <si>
    <t>99438053</t>
  </si>
  <si>
    <t>99438118</t>
  </si>
  <si>
    <t>99438142</t>
  </si>
  <si>
    <t>99438240</t>
  </si>
  <si>
    <t>113518499</t>
  </si>
  <si>
    <t>113518502</t>
  </si>
  <si>
    <t>113518537</t>
  </si>
  <si>
    <t>132287104</t>
  </si>
  <si>
    <t>143468399</t>
  </si>
  <si>
    <t>177093858</t>
  </si>
  <si>
    <t>182197262</t>
  </si>
  <si>
    <t>182197343</t>
  </si>
  <si>
    <t>199712845</t>
  </si>
  <si>
    <t>199712888</t>
  </si>
  <si>
    <t>224762097</t>
  </si>
  <si>
    <t>224762038</t>
  </si>
  <si>
    <t>233834831</t>
  </si>
  <si>
    <t>99438398</t>
  </si>
  <si>
    <t>177093866</t>
  </si>
  <si>
    <t>182197297</t>
  </si>
  <si>
    <t>182197351</t>
  </si>
  <si>
    <t>206672374</t>
  </si>
  <si>
    <t>224762062</t>
  </si>
  <si>
    <t>224761996</t>
  </si>
  <si>
    <t>240176190</t>
  </si>
  <si>
    <t>240176211</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</si>
  <si>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</si>
  <si>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</si>
  <si>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</si>
  <si>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</si>
  <si>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</si>
  <si>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</si>
  <si>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</si>
  <si>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</si>
  <si>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</si>
  <si>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</si>
  <si>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</si>
  <si>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27/03/2023 until 25/04/2023</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</si>
  <si>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</si>
  <si>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</si>
  <si>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</si>
  <si>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</si>
  <si>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</si>
  <si>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</si>
  <si>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</si>
  <si>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</si>
  <si>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</si>
  <si>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</si>
  <si>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</si>
  <si>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</si>
  <si>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</si>
  <si>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November 2022 Further Issue Date</t>
  </si>
  <si>
    <t>Notes balance as of the beginning of the Monthly Period</t>
  </si>
  <si>
    <t>Additional issue amount</t>
  </si>
  <si>
    <t>Redemption amount due to amortising series</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</si>
  <si>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</si>
  <si>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</si>
  <si>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</si>
  <si>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</si>
  <si>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</si>
  <si>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</si>
  <si>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</si>
  <si>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 xml:space="preserve">  Increase of outstanding notes</t>
  </si>
  <si>
    <t xml:space="preserve">  Reduction of outstanding notes from term take out</t>
  </si>
  <si>
    <t>Number of Notes as of the end of the Monthly Period</t>
  </si>
  <si>
    <t xml:space="preserve">  Face value per note</t>
  </si>
  <si>
    <t xml:space="preserve">  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</si>
  <si>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</si>
  <si>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</si>
  <si>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</si>
  <si>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</si>
  <si>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</si>
  <si>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</si>
  <si>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</si>
  <si>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</si>
  <si>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</si>
  <si>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30.4% / 33.4%</t>
  </si>
  <si>
    <t>20.8% / 23.8%</t>
  </si>
  <si>
    <t>Subordinated Loan</t>
  </si>
  <si>
    <t>Subordinated Loan Accrued Interest balance</t>
  </si>
  <si>
    <t>Subordinated Loan Accrued Interest compensation balance</t>
  </si>
  <si>
    <t>Subordinated Loan Capital + Accrued Interest + Compensation</t>
  </si>
  <si>
    <t xml:space="preserve"> Balance as of the November 2022 Further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</si>
  <si>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</si>
  <si>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</si>
  <si>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</si>
  <si>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</si>
  <si>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</si>
  <si>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</si>
  <si>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Value</t>
  </si>
  <si>
    <t xml:space="preserve">  Class B Notes</t>
  </si>
  <si>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</si>
  <si>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</si>
  <si>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</si>
  <si>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</si>
  <si>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</si>
  <si>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</si>
  <si>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</si>
  <si>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</si>
  <si>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</si>
  <si>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</si>
  <si>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for Class A Notes</t>
  </si>
  <si>
    <t>Total Credit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</si>
  <si>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</si>
  <si>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</si>
  <si>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</si>
  <si>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</si>
  <si>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</si>
  <si>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</si>
  <si>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</si>
  <si>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</si>
  <si>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Additional Cut-Off Date falling in October 2022</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</si>
  <si>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</si>
  <si>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</si>
  <si>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</si>
  <si>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</si>
  <si>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</si>
  <si>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</si>
  <si>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</si>
  <si>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</si>
  <si>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</si>
  <si>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</si>
  <si>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</si>
  <si>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t>
  </si>
  <si>
    <t>Payment to Cash Collateral Account due to tap-up / TTO</t>
  </si>
  <si>
    <t>Payment from Retained Profit Ledger</t>
  </si>
  <si>
    <t>Payment to Retained Profit Ledger</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</si>
  <si>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</si>
  <si>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</si>
  <si>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</si>
  <si>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</si>
  <si>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</si>
  <si>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</si>
  <si>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</si>
  <si>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</si>
  <si>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</si>
  <si>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</si>
  <si>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</si>
  <si>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</si>
  <si>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</si>
  <si>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</si>
  <si>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</si>
  <si>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</si>
  <si>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accrued on the Accumulation Account and the Distribution Account</t>
  </si>
  <si>
    <t>(b) amounts received as Collections received or collected by the Servicer, inclusive, for avoidance of doubt, the Monthly Collateral Part 1 and Monthly Collateral Part 2 (after any relevant netting)</t>
  </si>
  <si>
    <t>(c) payments from the Cash Collateral Account as provided for in clause 19.3 and clause 19.13 of the Trust Agreement</t>
  </si>
  <si>
    <t>(d) (i) Net Swap Receipts under the Swap Agreements, (ii) where a Swap Agreement has been terminated and any Swap Termination Payments due by the Issuer to the departing Swap Counterparty have been paid (after returning any Excess Swap Collateral to the Swap Counterparty) and no replacement Swap Counterparty has been found, an amount equal to the lesser of (A) the balance standing to the credit of the Counterparty Downgrade Collateral Account and (B) the Net Swap Receipts that would have been due from the relevant Swap Counterparty on such date assuming that there had been no termination of such Swap Agreement</t>
  </si>
  <si>
    <t>(e) the Buffer Release Amount to be paid to VWFS, provided that no Credit Enhancement Increase Condition is in effect</t>
  </si>
  <si>
    <t>(f) the amounts standing to the credit of the Accumulation Account after the preceding Payment Date</t>
  </si>
  <si>
    <t>(g) any amounts provided for or converted into another currency which are not used and reconverted (if applicable) in accordance with clause 20.5 (Order of Priority) of the Trust Agreement</t>
  </si>
  <si>
    <t>(h) the Interest Compensation Order of Priority Amount</t>
  </si>
  <si>
    <t>(i) the Interest Compensation Amount</t>
  </si>
  <si>
    <t>(j) having calculated the amounts from (a) to (i) above, any positive differential on such Payment Date between the Interest Compensation Amount and the Interest Compensation Order of Priority Amount to be characterised as Buffer Top-Up Amount</t>
  </si>
  <si>
    <t>Order of Priority</t>
  </si>
  <si>
    <t>Available Distribution Amount</t>
  </si>
  <si>
    <t>(a) amounts due and payable in respect of taxes (if any) by the Issuer</t>
  </si>
  <si>
    <t>(b) amounts (excluding any payments under the Trustee Claim) due and payable by the Issuer</t>
  </si>
  <si>
    <t>(c) to the Servicer, the Servicer Fee</t>
  </si>
  <si>
    <t>(e) amounts due and payable by the Issuer to the Swap Counterparties in respect of any Net Swap Payments or any Swap Termination Payments under a Swap Agreement</t>
  </si>
  <si>
    <t>(f) amounts due and payable in respect of (a) interest accrued on the Class A Notes during the immediately preceding Interest Period plus (b) Interest Shortfalls (if any) pari passu and rateably as to each other on all Class A Notes</t>
  </si>
  <si>
    <t>(g) amounts due and payable in respect of (a) interest accrued on the Class B Notes during the immediately preceding Interest Period plus (b) Interest Shortfalls (if any) pari passu and rateably as to each other on all Class B Notes</t>
  </si>
  <si>
    <t>(h) to the Cash Collateral Account, until the General Cash Collateral Amount is equal to the Specified General Cash Collateral Account Balance</t>
  </si>
  <si>
    <t>(i) (a) the Class A Amortisation Amount to each Amortising Series of Class A Notes and (b) an amount no less than zero equal to the Class A Accumulation Amount</t>
  </si>
  <si>
    <t>(j) (a) the Class B Amortisation Amount to each Amortising Series of Class B Notes and (b) an amount no less than zero equal to the Class B Accumulation Amount</t>
  </si>
  <si>
    <t>(k) payment, pro rata and pari passu, of amounts due and payable to a Swap Counterparty under any Swap Agreement other than payments made under item fifth above</t>
  </si>
  <si>
    <t>(l) amounts due and payable in respect of (a) interest accrued during the immediately preceding Interest Period plus (b) Interest Shortfalls (if any), in each case, on the Subordinated Loan</t>
  </si>
  <si>
    <t>(m) to the Subordinated Lender, to repay the outstanding principal amount of the Subordinated Loan</t>
  </si>
  <si>
    <t>(n) to VWFS by way of a final success fee</t>
  </si>
  <si>
    <t>Distribution of Cash Collateral Account Surplus</t>
  </si>
  <si>
    <t>(a) to the Subordinated Lender, amounts payable in respect of accrued and unpaid interest on the Subordinated Loan</t>
  </si>
  <si>
    <t>(c) to pay all remaining excess to VWFS by way of a final success fee</t>
  </si>
  <si>
    <t>Retention of net economic interest</t>
  </si>
  <si>
    <t>Retention amount at Additional Cut-Off Date falling in October 2022</t>
  </si>
  <si>
    <t>Type of asset</t>
  </si>
  <si>
    <t>Nominal Amount</t>
  </si>
  <si>
    <t>Percentage of Total Nominal Amount</t>
  </si>
  <si>
    <t xml:space="preserve">  Portfolio sold to SPV</t>
  </si>
  <si>
    <t xml:space="preserve">  Retention of VWFS</t>
  </si>
  <si>
    <t>Retention amounts</t>
  </si>
  <si>
    <t>Percentage of Securitized Nominal Amount</t>
  </si>
  <si>
    <t xml:space="preserve">  Minimum retention</t>
  </si>
  <si>
    <t xml:space="preserve">  Actual retention</t>
  </si>
  <si>
    <t xml:space="preserve"> Retention amount at the end of Monthly Period</t>
  </si>
  <si>
    <t>In its capacity as originator and original lender, Volkswagen Financial Services UK Ltd complies with the retention requirements of a material net economic interest in accordance with Article 6 (3) (c) EU Securitisation Regulation and Article 6 (3) (c) of UK Securitisation Regulation and in each case the corresponding delegated regulation 625/2014.</t>
  </si>
  <si>
    <t>By adhering to option c) of the directive, Volkswagen Financial Services UK Limited will keep the exposures designated for retention on its balance sheet on an ongoing basis.</t>
  </si>
  <si>
    <t>The latest end of month level of retention will be published on a monthly basis within the investor report.</t>
  </si>
  <si>
    <t>At 20% CPR (with clean up call option)</t>
  </si>
  <si>
    <t>Class of Notes</t>
  </si>
  <si>
    <t>Actual note balance</t>
  </si>
  <si>
    <t>Forecasted note balance</t>
  </si>
  <si>
    <t>03/2023</t>
  </si>
  <si>
    <t>04/2023</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</si>
  <si>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</si>
  <si>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</si>
  <si>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</si>
  <si>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</si>
  <si>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</si>
  <si>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</si>
  <si>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</si>
  <si>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</si>
  <si>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</si>
  <si>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</si>
  <si>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</si>
  <si>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</si>
  <si>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</si>
  <si>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</si>
  <si>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</si>
  <si>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</si>
  <si>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</si>
  <si>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</si>
  <si>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</si>
  <si>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</si>
  <si>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</si>
  <si>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</si>
  <si>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</si>
  <si>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</si>
  <si>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</si>
  <si>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</si>
  <si>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</si>
  <si>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</si>
  <si>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</si>
  <si>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</si>
  <si>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</si>
  <si>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</si>
  <si>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</si>
  <si>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</si>
  <si>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</si>
  <si>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</si>
  <si>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</si>
  <si>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</si>
  <si>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</si>
  <si>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</si>
  <si>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</si>
  <si>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</si>
  <si>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</si>
  <si>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</si>
  <si>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Reporting Period</t>
  </si>
  <si>
    <t>Scheduled Principal</t>
  </si>
  <si>
    <t>Scheduled Interest</t>
  </si>
  <si>
    <t>Receivable</t>
  </si>
  <si>
    <t>Aggregate Discounted Receivables Balance reduction</t>
  </si>
  <si>
    <t>04.2023</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</si>
  <si>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</si>
  <si>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</si>
  <si>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</si>
  <si>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</si>
  <si>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</si>
  <si>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</si>
  <si>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</si>
  <si>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</si>
  <si>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</si>
  <si>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</si>
  <si>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</si>
  <si>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</si>
  <si>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</si>
  <si>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</si>
  <si>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</si>
  <si>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</si>
  <si>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</si>
  <si>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</si>
  <si>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</si>
  <si>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</si>
  <si>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</si>
  <si>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</si>
  <si>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</si>
  <si>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</si>
  <si>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</si>
  <si>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</si>
  <si>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</si>
  <si>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</si>
  <si>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</si>
  <si>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</si>
  <si>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</si>
  <si>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</si>
  <si>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</si>
  <si>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</si>
  <si>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</si>
  <si>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</si>
  <si>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</si>
  <si>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</si>
  <si>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</si>
  <si>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</si>
  <si>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</si>
  <si>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</si>
  <si>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</si>
  <si>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</si>
  <si>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</si>
  <si>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</si>
  <si>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</si>
  <si>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</si>
  <si>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</si>
  <si>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</si>
  <si>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</si>
  <si>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</si>
  <si>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</si>
  <si>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</si>
  <si>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</si>
  <si>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</si>
  <si>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</si>
  <si>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</si>
  <si>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</si>
  <si>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</si>
  <si>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</si>
  <si>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</si>
  <si>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</si>
  <si>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</si>
  <si>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</si>
  <si>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</si>
  <si>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</si>
  <si>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(where Funding remains constant)</t>
  </si>
  <si>
    <t>Additional Receivables at this Cut-Off Date (where Funding increases)</t>
  </si>
  <si>
    <t>Aggregate Discounted Receivables Balance at this Cut-Off Date</t>
  </si>
  <si>
    <t>Collections by status</t>
  </si>
  <si>
    <t>Collections</t>
  </si>
  <si>
    <t>Current</t>
  </si>
  <si>
    <t>Delinquent</t>
  </si>
  <si>
    <t>Defaulted</t>
  </si>
  <si>
    <t>End of term</t>
  </si>
  <si>
    <t>Early settlement</t>
  </si>
  <si>
    <t>Write-off</t>
  </si>
  <si>
    <t>Non-Conforming / Repurchased</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</si>
  <si>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</si>
  <si>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</si>
  <si>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</si>
  <si>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</si>
  <si>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</si>
  <si>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</si>
  <si>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</si>
  <si>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</si>
  <si>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</si>
  <si>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</si>
  <si>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</si>
  <si>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</si>
  <si>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</si>
  <si>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</si>
  <si>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</si>
  <si>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</si>
  <si>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</si>
  <si>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</si>
  <si>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</si>
  <si>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</si>
  <si>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</si>
  <si>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</si>
  <si>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</si>
  <si>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</si>
  <si>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</si>
  <si>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</si>
  <si>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</si>
  <si>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</si>
  <si>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</si>
  <si>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</si>
  <si>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</si>
  <si>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</si>
  <si>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Not Delinquent</t>
  </si>
  <si>
    <t>Defaulted Receivables</t>
  </si>
  <si>
    <t>NB: This is a memo table only. The defaulted contracts are not included in any of the graphs as they do not form part of the Aggregate Discounted Receivables Balance.</t>
  </si>
  <si>
    <t>Asset In Stock</t>
  </si>
  <si>
    <t>Delinquencies &amp; Defaults II</t>
  </si>
  <si>
    <t>Delinquent Receivables, End of Term &amp; Early Settlements</t>
  </si>
  <si>
    <t>NB: From April 2019 the data excludes Voluntary Terminations and PCP Handbacks. These contracts are now repurchased from the transaction on a monthly basis.</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</si>
  <si>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</si>
  <si>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</si>
  <si>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</si>
  <si>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</si>
  <si>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</si>
  <si>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</si>
  <si>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</si>
  <si>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</si>
  <si>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</si>
  <si>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Lease Purchase</t>
  </si>
  <si>
    <t>Total Lease Purchase</t>
  </si>
  <si>
    <t>Total PCP</t>
  </si>
  <si>
    <t>Charged-Off Amounts</t>
  </si>
  <si>
    <t>Charged-Off Receivables</t>
  </si>
  <si>
    <t>Charged-Off Amount net of recoveries</t>
  </si>
  <si>
    <t>31/01/2023</t>
  </si>
  <si>
    <t>31/12/2022</t>
  </si>
  <si>
    <t>30/11/2022</t>
  </si>
  <si>
    <t>30/09/2022</t>
  </si>
  <si>
    <t>31/08/2022</t>
  </si>
  <si>
    <t>31/07/2022</t>
  </si>
  <si>
    <t>30/06/2022</t>
  </si>
  <si>
    <t>31/05/2022</t>
  </si>
  <si>
    <t>30/04/2022</t>
  </si>
  <si>
    <t>Cumulative</t>
  </si>
  <si>
    <t>31/03/2022</t>
  </si>
  <si>
    <t>28/02/2022</t>
  </si>
  <si>
    <t>31/01/2022</t>
  </si>
  <si>
    <t>31/12/2021</t>
  </si>
  <si>
    <t>30/11/2021</t>
  </si>
  <si>
    <t>31/10/2021</t>
  </si>
  <si>
    <t>30/09/2021</t>
  </si>
  <si>
    <t>31/08/2021</t>
  </si>
  <si>
    <t>31/07/2021</t>
  </si>
  <si>
    <t>30/06/2021</t>
  </si>
  <si>
    <t>31/05/2021</t>
  </si>
  <si>
    <t>30/04/2021</t>
  </si>
  <si>
    <t>31/03/2021</t>
  </si>
  <si>
    <t>28/02/2021</t>
  </si>
  <si>
    <t>31/01/2021</t>
  </si>
  <si>
    <t>31/12/2020</t>
  </si>
  <si>
    <t>30/11/2020</t>
  </si>
  <si>
    <t>31/10/2020</t>
  </si>
  <si>
    <t>30/09/2020</t>
  </si>
  <si>
    <t>31/08/2020</t>
  </si>
  <si>
    <t>31/07/2020</t>
  </si>
  <si>
    <t>30/06/2020</t>
  </si>
  <si>
    <t>31/05/2020</t>
  </si>
  <si>
    <t>30/04/2020</t>
  </si>
  <si>
    <t>31/03/2020</t>
  </si>
  <si>
    <t>29/02/2020</t>
  </si>
  <si>
    <t>31/01/2020</t>
  </si>
  <si>
    <t>31/12/2019</t>
  </si>
  <si>
    <t>30/11/2019</t>
  </si>
  <si>
    <t>31/10/2019</t>
  </si>
  <si>
    <t>30/09/2019</t>
  </si>
  <si>
    <t>31/08/2019</t>
  </si>
  <si>
    <t>31/07/2019</t>
  </si>
  <si>
    <t>30/06/2019</t>
  </si>
  <si>
    <t>31/05/2019</t>
  </si>
  <si>
    <t>30/04/2019</t>
  </si>
  <si>
    <t>31/03/2019</t>
  </si>
  <si>
    <t>28/02/2019</t>
  </si>
  <si>
    <t>31/01/2019</t>
  </si>
  <si>
    <t>31/12/2018</t>
  </si>
  <si>
    <t>30/11/2018</t>
  </si>
  <si>
    <t>31/10/2018</t>
  </si>
  <si>
    <t>30/09/2018</t>
  </si>
  <si>
    <t>31/08/2018</t>
  </si>
  <si>
    <t>31/07/2018</t>
  </si>
  <si>
    <t>30/06/2018</t>
  </si>
  <si>
    <t>31/05/2018</t>
  </si>
  <si>
    <t>30/04/2018</t>
  </si>
  <si>
    <t>31/03/2018</t>
  </si>
  <si>
    <t>28/02/2018</t>
  </si>
  <si>
    <t>31/01/2018</t>
  </si>
  <si>
    <t>31/12/2017</t>
  </si>
  <si>
    <t>30/11/2017</t>
  </si>
  <si>
    <t>31/10/2017</t>
  </si>
  <si>
    <t>30/09/2017</t>
  </si>
  <si>
    <t>31/08/2017</t>
  </si>
  <si>
    <t>31/07/2017</t>
  </si>
  <si>
    <t>30/06/2017</t>
  </si>
  <si>
    <t>31/05/2017</t>
  </si>
  <si>
    <t>30/04/2017</t>
  </si>
  <si>
    <t>31/03/2017</t>
  </si>
  <si>
    <t>28/02/2017</t>
  </si>
  <si>
    <t>31/01/2017</t>
  </si>
  <si>
    <t>31/12/2016</t>
  </si>
  <si>
    <t>30/11/2016</t>
  </si>
  <si>
    <t>31/10/2016</t>
  </si>
  <si>
    <t>30/09/2016</t>
  </si>
  <si>
    <t>31/08/2016</t>
  </si>
  <si>
    <t>31/07/2016</t>
  </si>
  <si>
    <t>30/06/2016</t>
  </si>
  <si>
    <t>31/05/2016</t>
  </si>
  <si>
    <t>30/04/2016</t>
  </si>
  <si>
    <t>31/03/2016</t>
  </si>
  <si>
    <t>29/02/2016</t>
  </si>
  <si>
    <t>31/01/2016</t>
  </si>
  <si>
    <t>31/12/2015</t>
  </si>
  <si>
    <t>30/11/2015</t>
  </si>
  <si>
    <t>31/10/2015</t>
  </si>
  <si>
    <t>30/09/2015</t>
  </si>
  <si>
    <t>31/08/2015</t>
  </si>
  <si>
    <t>31/07/2015</t>
  </si>
  <si>
    <t>30/06/2015</t>
  </si>
  <si>
    <t>31/05/2015</t>
  </si>
  <si>
    <t>30/04/2015</t>
  </si>
  <si>
    <t>31/03/2015</t>
  </si>
  <si>
    <t>28/02/2015</t>
  </si>
  <si>
    <t>31/01/2015</t>
  </si>
  <si>
    <t>31/12/2014</t>
  </si>
  <si>
    <t>30/11/2014</t>
  </si>
  <si>
    <t>31/10/2014</t>
  </si>
  <si>
    <t>30/09/2014</t>
  </si>
  <si>
    <t>31/08/2014</t>
  </si>
  <si>
    <t>31/07/2014</t>
  </si>
  <si>
    <t>30/06/2014</t>
  </si>
  <si>
    <t>31/05/2014</t>
  </si>
  <si>
    <t>30/04/2014</t>
  </si>
  <si>
    <t>31/03/2014</t>
  </si>
  <si>
    <t>28/02/2014</t>
  </si>
  <si>
    <t>31/01/2014</t>
  </si>
  <si>
    <t>31/12/2013</t>
  </si>
  <si>
    <t>30/11/2013</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</si>
  <si>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</si>
  <si>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</si>
  <si>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</si>
  <si>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</si>
  <si>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</si>
  <si>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</si>
  <si>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</si>
  <si>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</si>
  <si>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</si>
  <si>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</si>
  <si>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</si>
  <si>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</si>
  <si>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</si>
  <si>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</si>
  <si>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</si>
  <si>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</si>
  <si>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</si>
  <si>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</si>
  <si>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</si>
  <si>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</si>
  <si>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</si>
  <si>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</si>
  <si>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</si>
  <si>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</si>
  <si>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</si>
  <si>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</si>
  <si>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</si>
  <si>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</si>
  <si>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</si>
  <si>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</si>
  <si>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</si>
  <si>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</si>
  <si>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</si>
  <si>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</si>
  <si>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</si>
  <si>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</si>
  <si>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</si>
  <si>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</si>
  <si>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</si>
  <si>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</si>
  <si>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</si>
  <si>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</si>
  <si>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</si>
  <si>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</si>
  <si>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</si>
  <si>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</si>
  <si>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</si>
  <si>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</si>
  <si>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</si>
  <si>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</si>
  <si>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Distribution by Original Term (Months)</t>
  </si>
  <si>
    <t>Minimum Original Term (Months)</t>
  </si>
  <si>
    <t>Maximum Original Term (Months)</t>
  </si>
  <si>
    <t>Distribution by Seasoning (Months)</t>
  </si>
  <si>
    <t>Minimum Seasoning (Months)</t>
  </si>
  <si>
    <t>Maximum Seasoning (Months)</t>
  </si>
  <si>
    <t>Pool Data IV</t>
  </si>
  <si>
    <t>Distribution by Brand</t>
  </si>
  <si>
    <t>Audi</t>
  </si>
  <si>
    <t>Bentley</t>
  </si>
  <si>
    <t>Cupra</t>
  </si>
  <si>
    <t>Lamborghini</t>
  </si>
  <si>
    <t>Other brands</t>
  </si>
  <si>
    <t>Porsche</t>
  </si>
  <si>
    <t>Seat</t>
  </si>
  <si>
    <t>Skoda</t>
  </si>
  <si>
    <t>Volkswagen</t>
  </si>
  <si>
    <t>Distribution by geographic distribution</t>
  </si>
  <si>
    <t>East</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</si>
  <si>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</si>
  <si>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</si>
  <si>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</si>
  <si>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</si>
  <si>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</si>
  <si>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</si>
  <si>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</si>
  <si>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</si>
  <si>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</si>
  <si>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</si>
  <si>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</si>
  <si>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</si>
  <si>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</si>
  <si>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</si>
  <si>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</si>
  <si>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</si>
  <si>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</si>
  <si>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</si>
  <si>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</si>
  <si>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</si>
  <si>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</si>
  <si>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</si>
  <si>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</si>
  <si>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</si>
  <si>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</si>
  <si>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</si>
  <si>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</si>
  <si>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</si>
  <si>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</si>
  <si>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</si>
  <si>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</si>
  <si>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</si>
  <si>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</si>
  <si>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</si>
  <si>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</si>
  <si>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</si>
  <si>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</si>
  <si>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</si>
  <si>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</si>
  <si>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</si>
  <si>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</si>
  <si>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</si>
  <si>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</si>
  <si>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</si>
  <si>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</si>
  <si>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</si>
  <si>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</si>
  <si>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</si>
  <si>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</si>
  <si>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</si>
  <si>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</si>
  <si>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</si>
  <si>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</si>
  <si>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</si>
  <si>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</si>
  <si>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RS7</t>
  </si>
  <si>
    <t>TT</t>
  </si>
  <si>
    <t>Sub-Total Audi</t>
  </si>
  <si>
    <t>BENTAYGA</t>
  </si>
  <si>
    <t>Brooklands</t>
  </si>
  <si>
    <t>Continental</t>
  </si>
  <si>
    <t>CONTINENTAL FLYING SPUR</t>
  </si>
  <si>
    <t>CONTINENTAL GT</t>
  </si>
  <si>
    <t>CONTINENTAL GTC</t>
  </si>
  <si>
    <t>FLYING SPUR</t>
  </si>
  <si>
    <t>MULSANNE</t>
  </si>
  <si>
    <t>Sub-Total Bentley</t>
  </si>
  <si>
    <t>ATECA</t>
  </si>
  <si>
    <t>BORN</t>
  </si>
  <si>
    <t>FORMENTOR</t>
  </si>
  <si>
    <t>LEON</t>
  </si>
  <si>
    <t>Sub-Total Cupra</t>
  </si>
  <si>
    <t>AVENTADOR</t>
  </si>
  <si>
    <t>Gallardo</t>
  </si>
  <si>
    <t>HURACAN</t>
  </si>
  <si>
    <t>URUS</t>
  </si>
  <si>
    <t>Sub-Total Lamborghini</t>
  </si>
  <si>
    <t>Sub-Total Other brands</t>
  </si>
  <si>
    <t>718</t>
  </si>
  <si>
    <t>911</t>
  </si>
  <si>
    <t>911 TURBO</t>
  </si>
  <si>
    <t>BOXSTER</t>
  </si>
  <si>
    <t>CAYENNE</t>
  </si>
  <si>
    <t>CAYMAN</t>
  </si>
  <si>
    <t>MACAN</t>
  </si>
  <si>
    <t>PANAMERA</t>
  </si>
  <si>
    <t>TAYCAN</t>
  </si>
  <si>
    <t>Sub-Total Porsche</t>
  </si>
  <si>
    <t>ALHAMBRA</t>
  </si>
  <si>
    <t>ALTEA</t>
  </si>
  <si>
    <t>ALTEA XL</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</si>
  <si>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</si>
  <si>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</si>
  <si>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</si>
  <si>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</si>
  <si>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</si>
  <si>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</si>
  <si>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</si>
  <si>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</si>
  <si>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</si>
  <si>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</si>
  <si>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</si>
  <si>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</si>
  <si>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</si>
  <si>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</si>
  <si>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</si>
  <si>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</si>
  <si>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</si>
  <si>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</si>
  <si>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</si>
  <si>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</si>
  <si>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</si>
  <si>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</si>
  <si>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</si>
  <si>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</si>
  <si>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</si>
  <si>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</si>
  <si>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</si>
  <si>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</si>
  <si>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t>
  </si>
  <si>
    <t>CADDY CALIFORNIA MAXI</t>
  </si>
  <si>
    <t>CADDY MAXI</t>
  </si>
  <si>
    <t>CADDY MAXI C20</t>
  </si>
  <si>
    <t>CADDY MAXI LIFE</t>
  </si>
  <si>
    <t>California</t>
  </si>
  <si>
    <t>Caravelle</t>
  </si>
  <si>
    <t>CC</t>
  </si>
  <si>
    <t>CRAFTER</t>
  </si>
  <si>
    <t>EOS</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</si>
  <si>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</si>
  <si>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</si>
  <si>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</si>
  <si>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</si>
  <si>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</si>
  <si>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</si>
  <si>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</si>
  <si>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</si>
  <si>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</si>
  <si>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</si>
  <si>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</si>
  <si>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</si>
  <si>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</si>
  <si>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</si>
  <si>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</si>
  <si>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</si>
  <si>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</si>
  <si>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</si>
  <si>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</si>
  <si>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</si>
  <si>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</si>
  <si>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</si>
  <si>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</si>
  <si>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</si>
  <si>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</si>
  <si>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</si>
  <si>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</si>
  <si>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Distribution by Fuel Type</t>
  </si>
  <si>
    <t>Battery Electric</t>
  </si>
  <si>
    <t>Diesel</t>
  </si>
  <si>
    <t>Hybrid</t>
  </si>
  <si>
    <t>Petrol</t>
  </si>
  <si>
    <t>Distribution by Motor Type</t>
  </si>
  <si>
    <t>EA 189 (unfixed)</t>
  </si>
  <si>
    <t>Other</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</si>
  <si>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</si>
  <si>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</si>
  <si>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</si>
  <si>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</si>
  <si>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</si>
  <si>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</si>
  <si>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</si>
  <si>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</si>
  <si>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</si>
  <si>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</si>
  <si>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</si>
  <si>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</si>
  <si>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</si>
  <si>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</si>
  <si>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</si>
  <si>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</si>
  <si>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</si>
  <si>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</si>
  <si>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</si>
  <si>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</si>
  <si>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</si>
  <si>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</si>
  <si>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</si>
  <si>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</si>
  <si>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</si>
  <si>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</si>
  <si>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</si>
  <si>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</si>
  <si>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</si>
  <si>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</si>
  <si>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</si>
  <si>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</si>
  <si>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</si>
  <si>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</si>
  <si>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</si>
  <si>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</si>
  <si>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</si>
  <si>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</si>
  <si>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</si>
  <si>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</si>
  <si>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</si>
  <si>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</si>
  <si>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</si>
  <si>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</si>
  <si>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</si>
  <si>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</si>
  <si>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</si>
  <si>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</si>
  <si>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</si>
  <si>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</si>
  <si>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</si>
  <si>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</si>
  <si>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</si>
  <si>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</si>
  <si>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</si>
  <si>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</si>
  <si>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</si>
  <si>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</si>
  <si>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</si>
  <si>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</si>
  <si>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</si>
  <si>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</si>
  <si>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</si>
  <si>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Voluntary Termination Disposals</t>
  </si>
  <si>
    <t>Voluntary Termination Recoveries</t>
  </si>
  <si>
    <t>Voluntary Termination (Profit) / Losses</t>
  </si>
  <si>
    <t>Voluntary Termination Monthly Recovery Rate</t>
  </si>
  <si>
    <t>Voluntary Termination Cumulative Recovery Rate</t>
  </si>
  <si>
    <t>PCP Return Disposals</t>
  </si>
  <si>
    <t>PCP Return Recoveries</t>
  </si>
  <si>
    <t>PCP Return (Profit) / Losses</t>
  </si>
  <si>
    <t>PCP Return Monthly Recovery Rate</t>
  </si>
  <si>
    <t>PCP Return Cumulative Recovery Rate</t>
  </si>
  <si>
    <t>Total Loss on Disposal of Assets</t>
  </si>
  <si>
    <t>Net Write-Off</t>
  </si>
  <si>
    <t>Gross Exposures</t>
  </si>
  <si>
    <t>Recoveries</t>
  </si>
  <si>
    <t>Total Charged-Off Amounts in the Monthly Period</t>
  </si>
  <si>
    <t>NET LOSS AVG CUM</t>
  </si>
  <si>
    <t>Terminated Receivable / Defaulted Receivable</t>
  </si>
  <si>
    <t>Late Delinquent Receivable (more than 180 days overdue)</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</si>
  <si>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</si>
  <si>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</si>
  <si>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</si>
  <si>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</si>
  <si>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</si>
  <si>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</si>
  <si>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</si>
  <si>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</si>
  <si>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</si>
  <si>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</si>
  <si>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</si>
  <si>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</si>
  <si>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</si>
  <si>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</si>
  <si>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</si>
  <si>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</si>
  <si>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</si>
  <si>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</si>
  <si>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</si>
  <si>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t>IMPORTANT NOTICE to Investors:
The Servicer is currently conducting a change of its ABS Reporting System. The Investor Report for the transaction Driver UK Master S.A. acting for and on behalf of its Compartment 2 with the Publication Date [21.04.2023] has been generated in the Servicer’s new ABS reporting system. In case of questions with respect to the content of the investor report, please contact the Servicer at absoperations@vwfs.co.uk</t>
  </si>
  <si>
    <r>
      <t>ING Bank N.V.</t>
    </r>
    <r>
      <rPr>
        <sz val="11"/>
        <color rgb="FF000000"/>
        <rFont val="Arial"/>
        <family val="2"/>
      </rPr>
      <t xml:space="preserve">
Bijlmerdreef 106
1102 CT Amsterdam 
Netherlands
Tel: +31 61196 4160
</t>
    </r>
  </si>
  <si>
    <r>
      <t>CREDIT AGRICOLE CORPORATE AND INVESTMENT BANK</t>
    </r>
    <r>
      <rPr>
        <sz val="11"/>
        <color rgb="FF000000"/>
        <rFont val="Arial"/>
        <family val="2"/>
      </rPr>
      <t xml:space="preserve">
12, Place des Etats-Unis
CS 70052, 92547, Montrouge Cedex
France 
92120
Tel: +33 1 41 89 87 58
</t>
    </r>
  </si>
  <si>
    <r>
      <t>Skandinaviska Enskilda Banken AB</t>
    </r>
    <r>
      <rPr>
        <sz val="11"/>
        <color rgb="FF000000"/>
        <rFont val="Arial"/>
        <family val="2"/>
      </rPr>
      <t xml:space="preserve">
Kungsträdgårdsgatan 8
Stockholm 
SE-106 40
Sweden
Tel: +49 69 9727 1172 
</t>
    </r>
  </si>
  <si>
    <r>
      <t>Moody's Investors Service Limited</t>
    </r>
    <r>
      <rPr>
        <sz val="11"/>
        <color rgb="FF000000"/>
        <rFont val="Arial"/>
        <family val="2"/>
      </rPr>
      <t xml:space="preserve">
Canary Wharf
1 Canada Square
London 
E14 5FA
</t>
    </r>
  </si>
  <si>
    <r>
      <t>S&amp;P GLOBAL RATINGS UK LIMITED</t>
    </r>
    <r>
      <rPr>
        <sz val="11"/>
        <color rgb="FF000000"/>
        <rFont val="Arial"/>
        <family val="2"/>
      </rPr>
      <t xml:space="preserve">
20 Canada Square, 10th Floor
Canary Wharf
London 
E14 5LH
</t>
    </r>
  </si>
  <si>
    <t>Irregularity Affected Receivables are repurchased by VWFS after they have been identified on the immediately following Payment Date pursuant to the terms of the Receivables Purchase Agreement.</t>
  </si>
  <si>
    <t>(d) amounts due and payable and allocated to the Issuer: (i) to the directors of the Issuer; (ii) to the Corporate Services Provider under the Corporate Services Agreement; (iii) to each Agent under the Agency Agreement; (iv) to the Account Bank and Cash Administrator under the Account Agreement; (v) to the Rating Agencies the fees for the monitoring of the Issue; (vi) to the Managers under the Note Purchase Agreement; (vii) to the Custodian under the Custody Agreement; (viii) to the Data Protection Trustee under the Data Protection Trust Agreement; (ix) to the Issuer in respect of other administration costs and expenses of the Issuer, including, without limitation, any costs relating to the listing of the Notes on the official list of the Luxembourg Stock Exchange and the admission to trading of the Notes on the regulated market of the Luxembourg Stock Exchange, any auditors' fees, any tax filing fees and any annual return or exempt company status fees; and (x) to the Issuer the Retained Profit Amount to be credited to the Retained Profit Ledger</t>
  </si>
  <si>
    <t>(b)  to the Subordinated Lender an amount necessary to reduce the outstanding principal amount of the Subordinated Loan</t>
  </si>
  <si>
    <t>Weighted Average Seasoning (Months)</t>
  </si>
  <si>
    <t>Weighted Average Original Term (Months)</t>
  </si>
  <si>
    <t>Weighted Average Remaining Term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</si>
</sst>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3" formatCode="_-* #,##0.00_-;\-* #,##0.00_-;_-* &quot;-&quot;??_-;_-@_-"/>
    <numFmt numFmtId="164" formatCode="&quot;£&quot;#,##0.00;[Red]\-&quot;£&quot;#,##0.00"/>
    <numFmt numFmtId="165" formatCode="[$-10409]#,##0;\(#,##0\)"/>
    <numFmt numFmtId="166" formatCode="[$-10409]0.00%"/>
    <numFmt numFmtId="167" formatCode="[$-10409]&quot;£&quot;#,##0.00;\(&quot;£&quot;#,##0.00\)"/>
    <numFmt numFmtId="168" formatCode="[$-10409]#,##0;\-#,##0"/>
    <numFmt numFmtId="169" formatCode="[$-10409]#,##0.00;\(#,##0.00\);&quot;-&quot;"/>
    <numFmt numFmtId="170" formatCode="[$-10409]0.00000%"/>
    <numFmt numFmtId="171" formatCode="[$-10409]#,##0.00;\(#,##0.00\)"/>
    <numFmt numFmtId="172" formatCode="[$-10409]&quot;£&quot;#,##0.00;\(&quot;£&quot;#,##0.00\);&quot;-&quot;"/>
    <numFmt numFmtId="173" formatCode="[$-10409]0.0000%"/>
    <numFmt numFmtId="174" formatCode="[$-10409]mm\.yyyy"/>
    <numFmt numFmtId="175" formatCode="[$-10409]0;\(0\)"/>
    <numFmt numFmtId="176" formatCode="[$-10409]&quot;£&quot;#,##0.00"/>
    <numFmt numFmtId="177" formatCode="[$-10409]#,##0.00;\-#,##0.00"/>
    <numFmt numFmtId="178" formatCode="[$-10409]#,##0;\(#,##0\);&quot;-&quot;"/>
    <numFmt numFmtId="179" formatCode="[$-10409]&quot;£&quot;#,##0.00;\-&quot;£&quot;#,##0.00;&quot;-&quot;"/>
    <numFmt numFmtId="180" formatCode="[$-10409]&quot;Total portfolio as of Additional Cut-Off Date falling in &quot;mmmm\ yyyy"/>
    <numFmt numFmtId="181" formatCode="[$-10409]#,##0.00%"/>
    <numFmt numFmtId="182" formatCode="[$-10409]dd/mm/yyyy"/>
    <numFmt numFmtId="183" formatCode="[$-10409]0.000%"/>
    <numFmt numFmtId="184" formatCode="[$-10409]0%"/>
    <numFmt numFmtId="185" formatCode="0.00000%"/>
    <numFmt numFmtId="186" formatCode="&quot;£&quot;#,##0.00"/>
    <numFmt numFmtId="187" formatCode="_(* #,##0.00_);_(* \(#,##0.00\);_(* &quot;-&quot;??_);_(@_)"/>
    <numFmt numFmtId="188" formatCode="mm/yyyy"/>
    <numFmt numFmtId="189" formatCode="&quot;£&quot;#,##0.00;[Red]\(&quot;£&quot;#,##0.00\);\-"/>
    <numFmt numFmtId="190" formatCode="0.0000%"/>
    <numFmt numFmtId="191" formatCode="0.0000000%"/>
  </numFmts>
  <fonts count="43"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0"/>
      <color rgb="FFFF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10"/>
      <name val="Courier New"/>
      <family val="3"/>
    </font>
    <font>
      <sz val="7"/>
      <color rgb="FF000000"/>
      <name val="Arial"/>
      <family val="2"/>
    </font>
    <font>
      <b/>
      <sz val="8"/>
      <color rgb="FF000000"/>
      <name val="Arial"/>
      <family val="2"/>
    </font>
    <font>
      <sz val="9"/>
      <color rgb="FFFF0000"/>
      <name val="Arial"/>
      <family val="2"/>
    </font>
    <font>
      <sz val="9"/>
      <color rgb="FF000000"/>
      <name val="Segoe UI"/>
      <family val="2"/>
    </font>
    <font>
      <b/>
      <sz val="9"/>
      <color rgb="FFFF0000"/>
      <name val="Arial"/>
      <family val="2"/>
    </font>
    <font>
      <sz val="9"/>
      <color rgb="FFFFFFFF"/>
      <name val="Arial"/>
      <family val="2"/>
    </font>
    <font>
      <i/>
      <sz val="9"/>
      <color rgb="FF000000"/>
      <name val="Arial"/>
      <family val="2"/>
    </font>
    <font>
      <sz val="9"/>
      <color rgb="FFC0C0C0"/>
      <name val="Arial"/>
      <family val="2"/>
    </font>
    <font>
      <sz val="8"/>
      <color rgb="FF000000"/>
      <name val="Arial"/>
      <family val="2"/>
    </font>
    <font>
      <b/>
      <sz val="9"/>
      <color rgb="FFC0C0C0"/>
      <name val="Arial"/>
      <family val="2"/>
    </font>
    <font>
      <b/>
      <i/>
      <sz val="10"/>
      <color rgb="FF000000"/>
      <name val="Arial"/>
      <family val="2"/>
    </font>
    <font>
      <u/>
      <sz val="9"/>
      <color rgb="FF000000"/>
      <name val="Arial"/>
      <family val="2"/>
    </font>
    <font>
      <b/>
      <i/>
      <sz val="9"/>
      <color rgb="FF000000"/>
      <name val="Arial"/>
      <family val="2"/>
    </font>
    <font>
      <sz val="11"/>
      <color rgb="FF0000FF"/>
      <name val="Arial"/>
      <family val="2"/>
    </font>
    <font>
      <sz val="10"/>
      <color theme="1"/>
      <name val="Courier New"/>
      <family val="3"/>
    </font>
    <font>
      <sz val="11"/>
      <color rgb="FF000000"/>
      <name val="Calibri"/>
      <family val="2"/>
      <scheme val="minor"/>
    </font>
    <font>
      <sz val="9"/>
      <name val="Arial"/>
      <family val="2"/>
    </font>
    <font>
      <sz val="9"/>
      <color rgb="FF000000"/>
      <name val="Arial"/>
      <family val="2"/>
    </font>
    <font>
      <sz val="11"/>
      <name val="Calibri"/>
      <family val="2"/>
    </font>
    <font>
      <sz val="10"/>
      <name val="Arial"/>
      <family val="2"/>
    </font>
    <font>
      <i/>
      <sz val="9"/>
      <color rgb="FF000000"/>
      <name val="Arial"/>
      <family val="2"/>
    </font>
    <font>
      <b/>
      <sz val="9"/>
      <color rgb="FF000000"/>
      <name val="Arial"/>
      <family val="2"/>
    </font>
    <font>
      <sz val="11"/>
      <color rgb="FFFF0000"/>
      <name val="Calibri"/>
      <family val="2"/>
    </font>
    <font>
      <sz val="9"/>
      <color theme="1"/>
      <name val="Arial"/>
      <family val="2"/>
    </font>
    <font>
      <sz val="9"/>
      <name val="Calibri"/>
      <family val="2"/>
    </font>
    <font>
      <b/>
      <sz val="9"/>
      <name val="Arial"/>
      <family val="2"/>
    </font>
  </fonts>
  <fills count="14">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
      <patternFill patternType="solid">
        <fgColor rgb="FFFFFFFF"/>
        <bgColor indexed="64"/>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theme="0" tint="-0.14999847407452621"/>
      </patternFill>
    </fill>
    <fill>
      <patternFill patternType="solid">
        <fgColor theme="0"/>
        <bgColor theme="0" tint="-0.14999847407452621"/>
      </patternFill>
    </fill>
  </fills>
  <borders count="58">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rgb="FFFFFFFF"/>
      </bottom>
      <diagonal/>
    </border>
    <border>
      <left/>
      <right style="thin">
        <color theme="0"/>
      </right>
      <top style="thin">
        <color theme="0"/>
      </top>
      <bottom style="thin">
        <color rgb="FFFFFFFF"/>
      </bottom>
      <diagonal/>
    </border>
    <border>
      <left/>
      <right/>
      <top/>
      <bottom style="thin">
        <color rgb="FFFFFFFF"/>
      </bottom>
      <diagonal/>
    </border>
    <border>
      <left style="thin">
        <color rgb="FFFFFFFF"/>
      </left>
      <right/>
      <top style="thin">
        <color rgb="FFD3D3D3"/>
      </top>
      <bottom style="thin">
        <color rgb="FFFFFFFF"/>
      </bottom>
      <diagonal/>
    </border>
    <border>
      <left style="thin">
        <color rgb="FFD3D3D3"/>
      </left>
      <right/>
      <top style="thin">
        <color rgb="FFD3D3D3"/>
      </top>
      <bottom style="thin">
        <color rgb="FFD3D3D3"/>
      </bottom>
      <diagonal/>
    </border>
    <border>
      <left/>
      <right/>
      <top/>
      <bottom style="thin">
        <color rgb="FFD3D3D3"/>
      </bottom>
      <diagonal/>
    </border>
  </borders>
  <cellStyleXfs count="5">
    <xf numFmtId="0" fontId="0" fillId="0" borderId="0"/>
    <xf numFmtId="9" fontId="32" fillId="0" borderId="0" applyFont="0" applyFill="0" applyBorder="0" applyAlignment="0" applyProtection="0"/>
    <xf numFmtId="187" fontId="36" fillId="0" borderId="0" applyFont="0" applyFill="0" applyBorder="0" applyAlignment="0" applyProtection="0"/>
    <xf numFmtId="9" fontId="36" fillId="0" borderId="0" applyFont="0" applyFill="0" applyBorder="0" applyAlignment="0" applyProtection="0"/>
    <xf numFmtId="43" fontId="32" fillId="0" borderId="0" applyFont="0" applyFill="0" applyBorder="0" applyAlignment="0" applyProtection="0"/>
  </cellStyleXfs>
  <cellXfs count="688">
    <xf numFmtId="0" fontId="1" fillId="0" borderId="0" xfId="0" applyFont="1"/>
    <xf numFmtId="0" fontId="2" fillId="2" borderId="0" xfId="0" applyFont="1" applyFill="1" applyAlignment="1">
      <alignment horizontal="right" vertical="top" wrapText="1" readingOrder="1"/>
    </xf>
    <xf numFmtId="0" fontId="3" fillId="0" borderId="0" xfId="0" applyFont="1" applyAlignment="1">
      <alignment vertical="top" wrapText="1" readingOrder="1"/>
    </xf>
    <xf numFmtId="0" fontId="4" fillId="0" borderId="0" xfId="0" applyFont="1" applyAlignment="1">
      <alignment vertical="top" wrapText="1" readingOrder="1"/>
    </xf>
    <xf numFmtId="0" fontId="5" fillId="0" borderId="0" xfId="0" applyFont="1" applyAlignment="1">
      <alignment vertical="top" wrapText="1" readingOrder="1"/>
    </xf>
    <xf numFmtId="0" fontId="7" fillId="0" borderId="0" xfId="0" applyFont="1" applyAlignment="1">
      <alignment vertical="top" wrapText="1" readingOrder="1"/>
    </xf>
    <xf numFmtId="0" fontId="8" fillId="0" borderId="0" xfId="0" applyFont="1" applyAlignment="1">
      <alignment vertical="top" wrapText="1" readingOrder="1"/>
    </xf>
    <xf numFmtId="0" fontId="7" fillId="0" borderId="1" xfId="0" applyFont="1" applyBorder="1" applyAlignment="1">
      <alignment vertical="center" wrapText="1" readingOrder="1"/>
    </xf>
    <xf numFmtId="0" fontId="10" fillId="2" borderId="1" xfId="0" applyFont="1" applyFill="1" applyBorder="1" applyAlignment="1">
      <alignment horizontal="center" wrapText="1" readingOrder="1"/>
    </xf>
    <xf numFmtId="0" fontId="8" fillId="3" borderId="1" xfId="0" applyFont="1" applyFill="1" applyBorder="1" applyAlignment="1">
      <alignment horizontal="center" wrapText="1" readingOrder="1"/>
    </xf>
    <xf numFmtId="0" fontId="8" fillId="0" borderId="1" xfId="0" applyFont="1" applyBorder="1" applyAlignment="1">
      <alignment horizontal="center" wrapText="1" readingOrder="1"/>
    </xf>
    <xf numFmtId="0" fontId="3" fillId="0" borderId="4" xfId="0" applyFont="1" applyBorder="1" applyAlignment="1">
      <alignment vertical="top" wrapText="1" readingOrder="1"/>
    </xf>
    <xf numFmtId="0" fontId="12" fillId="2" borderId="4" xfId="0" applyFont="1" applyFill="1" applyBorder="1" applyAlignment="1">
      <alignment horizontal="center" vertical="center" wrapText="1" readingOrder="1"/>
    </xf>
    <xf numFmtId="0" fontId="3" fillId="3" borderId="4" xfId="0" applyFont="1" applyFill="1" applyBorder="1" applyAlignment="1">
      <alignment vertical="top" wrapText="1" readingOrder="1"/>
    </xf>
    <xf numFmtId="0" fontId="3" fillId="4" borderId="4" xfId="0" applyFont="1" applyFill="1" applyBorder="1" applyAlignment="1">
      <alignment vertical="top" wrapText="1" readingOrder="1"/>
    </xf>
    <xf numFmtId="0" fontId="12" fillId="2" borderId="4" xfId="0" applyFont="1" applyFill="1" applyBorder="1" applyAlignment="1">
      <alignment vertical="top" wrapText="1" readingOrder="1"/>
    </xf>
    <xf numFmtId="0" fontId="13" fillId="0" borderId="0" xfId="0" applyFont="1" applyAlignment="1">
      <alignment vertical="top" wrapText="1" readingOrder="1"/>
    </xf>
    <xf numFmtId="0" fontId="13" fillId="0" borderId="0" xfId="0" applyFont="1" applyAlignment="1">
      <alignment horizontal="right" vertical="top" wrapText="1" readingOrder="1"/>
    </xf>
    <xf numFmtId="0" fontId="4" fillId="4" borderId="0" xfId="0" applyFont="1" applyFill="1" applyAlignment="1">
      <alignment vertical="top" wrapText="1" readingOrder="1"/>
    </xf>
    <xf numFmtId="0" fontId="14" fillId="4" borderId="0" xfId="0" applyFont="1" applyFill="1" applyAlignment="1">
      <alignment vertical="top" wrapText="1" readingOrder="1"/>
    </xf>
    <xf numFmtId="0" fontId="7" fillId="4" borderId="0" xfId="0" applyFont="1" applyFill="1" applyAlignment="1">
      <alignment vertical="top" wrapText="1" readingOrder="1"/>
    </xf>
    <xf numFmtId="0" fontId="6" fillId="4" borderId="0" xfId="0" applyFont="1" applyFill="1" applyAlignment="1">
      <alignment vertical="top" wrapText="1" readingOrder="1"/>
    </xf>
    <xf numFmtId="0" fontId="6" fillId="3" borderId="0" xfId="0" applyFont="1" applyFill="1" applyAlignment="1">
      <alignment vertical="top" wrapText="1" readingOrder="1"/>
    </xf>
    <xf numFmtId="0" fontId="4" fillId="3" borderId="0" xfId="0" applyFont="1" applyFill="1" applyAlignment="1">
      <alignment vertical="top" wrapText="1" readingOrder="1"/>
    </xf>
    <xf numFmtId="0" fontId="14" fillId="3" borderId="0" xfId="0" applyFont="1" applyFill="1" applyAlignment="1">
      <alignment vertical="top" wrapText="1" readingOrder="1"/>
    </xf>
    <xf numFmtId="0" fontId="15" fillId="3" borderId="0" xfId="0" applyFont="1" applyFill="1" applyAlignment="1">
      <alignment vertical="top" wrapText="1" readingOrder="1"/>
    </xf>
    <xf numFmtId="0" fontId="15" fillId="0" borderId="0" xfId="0" applyFont="1" applyAlignment="1">
      <alignment vertical="top" wrapText="1" readingOrder="1"/>
    </xf>
    <xf numFmtId="0" fontId="12" fillId="2" borderId="5" xfId="0" applyFont="1" applyFill="1" applyBorder="1" applyAlignment="1">
      <alignment vertical="top" wrapText="1" readingOrder="1"/>
    </xf>
    <xf numFmtId="0" fontId="1" fillId="0" borderId="7" xfId="0" applyFont="1" applyBorder="1" applyAlignment="1">
      <alignment vertical="top" wrapText="1"/>
    </xf>
    <xf numFmtId="0" fontId="3" fillId="0" borderId="0" xfId="0" applyFont="1" applyAlignment="1">
      <alignment horizontal="left" vertical="top" wrapText="1" readingOrder="1"/>
    </xf>
    <xf numFmtId="0" fontId="13" fillId="5" borderId="5" xfId="0" applyFont="1" applyFill="1" applyBorder="1" applyAlignment="1">
      <alignment horizontal="center" vertical="center" wrapText="1" readingOrder="1"/>
    </xf>
    <xf numFmtId="0" fontId="3" fillId="3" borderId="5" xfId="0" applyFont="1" applyFill="1" applyBorder="1" applyAlignment="1">
      <alignment vertical="top" wrapText="1" readingOrder="1"/>
    </xf>
    <xf numFmtId="167" fontId="13" fillId="3" borderId="5" xfId="0" applyNumberFormat="1" applyFont="1" applyFill="1" applyBorder="1" applyAlignment="1">
      <alignment horizontal="right" vertical="top" wrapText="1" readingOrder="1"/>
    </xf>
    <xf numFmtId="0" fontId="3" fillId="0" borderId="5" xfId="0" applyFont="1" applyBorder="1" applyAlignment="1">
      <alignment vertical="top" wrapText="1" readingOrder="1"/>
    </xf>
    <xf numFmtId="167" fontId="13" fillId="0" borderId="5" xfId="0" applyNumberFormat="1" applyFont="1" applyBorder="1" applyAlignment="1">
      <alignment horizontal="right" vertical="top" wrapText="1" readingOrder="1"/>
    </xf>
    <xf numFmtId="0" fontId="13" fillId="3" borderId="5" xfId="0" applyFont="1" applyFill="1" applyBorder="1" applyAlignment="1">
      <alignment horizontal="right" vertical="top" wrapText="1" readingOrder="1"/>
    </xf>
    <xf numFmtId="0" fontId="8" fillId="0" borderId="5" xfId="0" applyFont="1" applyBorder="1" applyAlignment="1">
      <alignment vertical="top" wrapText="1" readingOrder="1"/>
    </xf>
    <xf numFmtId="0" fontId="15" fillId="0" borderId="5" xfId="0" applyFont="1" applyBorder="1" applyAlignment="1">
      <alignment vertical="top" wrapText="1" readingOrder="1"/>
    </xf>
    <xf numFmtId="0" fontId="12" fillId="2" borderId="5" xfId="0" applyFont="1" applyFill="1" applyBorder="1" applyAlignment="1">
      <alignment horizontal="left" vertical="center" wrapText="1" readingOrder="1"/>
    </xf>
    <xf numFmtId="0" fontId="12" fillId="2" borderId="5" xfId="0" applyFont="1" applyFill="1" applyBorder="1" applyAlignment="1">
      <alignment horizontal="center" vertical="center" wrapText="1" readingOrder="1"/>
    </xf>
    <xf numFmtId="0" fontId="3" fillId="3" borderId="0" xfId="0" applyFont="1" applyFill="1" applyAlignment="1">
      <alignment vertical="top" wrapText="1" readingOrder="1"/>
    </xf>
    <xf numFmtId="168" fontId="3" fillId="3" borderId="0" xfId="0" applyNumberFormat="1" applyFont="1" applyFill="1" applyAlignment="1">
      <alignment horizontal="right" vertical="top" wrapText="1" readingOrder="1"/>
    </xf>
    <xf numFmtId="166" fontId="3" fillId="3" borderId="0" xfId="0" applyNumberFormat="1" applyFont="1" applyFill="1" applyAlignment="1">
      <alignment horizontal="right" vertical="top" wrapText="1" readingOrder="1"/>
    </xf>
    <xf numFmtId="167" fontId="3" fillId="3" borderId="0" xfId="0" applyNumberFormat="1" applyFont="1" applyFill="1" applyAlignment="1">
      <alignment horizontal="right" vertical="top" wrapText="1" readingOrder="1"/>
    </xf>
    <xf numFmtId="168" fontId="3" fillId="0" borderId="0" xfId="0" applyNumberFormat="1" applyFont="1" applyAlignment="1">
      <alignment horizontal="right" vertical="top" wrapText="1" readingOrder="1"/>
    </xf>
    <xf numFmtId="166" fontId="3" fillId="0" borderId="0" xfId="0" applyNumberFormat="1" applyFont="1" applyAlignment="1">
      <alignment horizontal="right" vertical="top" wrapText="1" readingOrder="1"/>
    </xf>
    <xf numFmtId="167" fontId="3" fillId="0" borderId="0" xfId="0" applyNumberFormat="1" applyFont="1" applyAlignment="1">
      <alignment horizontal="right" vertical="top" wrapText="1" readingOrder="1"/>
    </xf>
    <xf numFmtId="0" fontId="13" fillId="3" borderId="0" xfId="0" applyFont="1" applyFill="1" applyAlignment="1">
      <alignment vertical="top" wrapText="1" readingOrder="1"/>
    </xf>
    <xf numFmtId="168" fontId="13" fillId="3" borderId="0" xfId="0" applyNumberFormat="1" applyFont="1" applyFill="1" applyAlignment="1">
      <alignment horizontal="right" vertical="top" wrapText="1" readingOrder="1"/>
    </xf>
    <xf numFmtId="166" fontId="13" fillId="3" borderId="0" xfId="0" applyNumberFormat="1" applyFont="1" applyFill="1" applyAlignment="1">
      <alignment horizontal="right" vertical="top" wrapText="1" readingOrder="1"/>
    </xf>
    <xf numFmtId="167" fontId="13" fillId="3" borderId="0" xfId="0" applyNumberFormat="1" applyFont="1" applyFill="1" applyAlignment="1">
      <alignment horizontal="right" vertical="top" wrapText="1" readingOrder="1"/>
    </xf>
    <xf numFmtId="168"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8" fontId="3" fillId="0" borderId="5" xfId="0" applyNumberFormat="1" applyFont="1" applyBorder="1" applyAlignment="1">
      <alignment horizontal="right" vertical="top" wrapText="1" readingOrder="1"/>
    </xf>
    <xf numFmtId="166" fontId="3" fillId="0" borderId="5" xfId="0" applyNumberFormat="1" applyFont="1" applyBorder="1" applyAlignment="1">
      <alignment horizontal="right" vertical="top" wrapText="1" readingOrder="1"/>
    </xf>
    <xf numFmtId="167" fontId="3" fillId="0" borderId="5" xfId="0" applyNumberFormat="1" applyFont="1" applyBorder="1" applyAlignment="1">
      <alignment horizontal="right" vertical="top" wrapText="1" readingOrder="1"/>
    </xf>
    <xf numFmtId="0" fontId="13" fillId="3" borderId="5" xfId="0" applyFont="1" applyFill="1" applyBorder="1" applyAlignment="1">
      <alignment vertical="top" wrapText="1" readingOrder="1"/>
    </xf>
    <xf numFmtId="168" fontId="13" fillId="3" borderId="5" xfId="0" applyNumberFormat="1" applyFont="1" applyFill="1" applyBorder="1" applyAlignment="1">
      <alignment horizontal="right" vertical="top" wrapText="1" readingOrder="1"/>
    </xf>
    <xf numFmtId="166" fontId="13" fillId="3" borderId="5" xfId="0" applyNumberFormat="1" applyFont="1" applyFill="1" applyBorder="1" applyAlignment="1">
      <alignment horizontal="right" vertical="top" wrapText="1" readingOrder="1"/>
    </xf>
    <xf numFmtId="165" fontId="3" fillId="0" borderId="5" xfId="0" applyNumberFormat="1" applyFont="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5" fontId="13" fillId="3" borderId="5" xfId="0" applyNumberFormat="1" applyFont="1" applyFill="1" applyBorder="1" applyAlignment="1">
      <alignment horizontal="right" vertical="top" wrapText="1" readingOrder="1"/>
    </xf>
    <xf numFmtId="0" fontId="13" fillId="0" borderId="5" xfId="0" applyFont="1" applyBorder="1" applyAlignment="1">
      <alignment vertical="top" wrapText="1" readingOrder="1"/>
    </xf>
    <xf numFmtId="0" fontId="12" fillId="2" borderId="5" xfId="0"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3" fillId="3" borderId="5" xfId="0" applyFont="1" applyFill="1" applyBorder="1" applyAlignment="1">
      <alignment horizontal="left" vertical="top" wrapText="1" readingOrder="1"/>
    </xf>
    <xf numFmtId="170" fontId="3" fillId="3" borderId="5" xfId="0" applyNumberFormat="1" applyFont="1" applyFill="1" applyBorder="1" applyAlignment="1">
      <alignment horizontal="center" vertical="top" wrapText="1" readingOrder="1"/>
    </xf>
    <xf numFmtId="0" fontId="3" fillId="3" borderId="5" xfId="0" applyFont="1" applyFill="1" applyBorder="1" applyAlignment="1">
      <alignment horizontal="center" vertical="top" wrapText="1" readingOrder="1"/>
    </xf>
    <xf numFmtId="0" fontId="3" fillId="4" borderId="5" xfId="0" applyFont="1" applyFill="1" applyBorder="1" applyAlignment="1">
      <alignment horizontal="left" vertical="top" wrapText="1" readingOrder="1"/>
    </xf>
    <xf numFmtId="170" fontId="3" fillId="4" borderId="5" xfId="0" applyNumberFormat="1" applyFont="1" applyFill="1" applyBorder="1" applyAlignment="1">
      <alignment horizontal="center" vertical="top" wrapText="1" readingOrder="1"/>
    </xf>
    <xf numFmtId="0" fontId="3" fillId="4" borderId="5" xfId="0" applyFont="1" applyFill="1" applyBorder="1" applyAlignment="1">
      <alignment horizontal="center" vertical="top" wrapText="1" readingOrder="1"/>
    </xf>
    <xf numFmtId="171" fontId="3" fillId="3" borderId="5" xfId="0" applyNumberFormat="1" applyFont="1" applyFill="1" applyBorder="1" applyAlignment="1">
      <alignment horizontal="right" vertical="top" wrapText="1" readingOrder="1"/>
    </xf>
    <xf numFmtId="170" fontId="3" fillId="0" borderId="5" xfId="0" applyNumberFormat="1" applyFont="1" applyBorder="1" applyAlignment="1">
      <alignment horizontal="right" vertical="top" wrapText="1" readingOrder="1"/>
    </xf>
    <xf numFmtId="0" fontId="12" fillId="2" borderId="0" xfId="0" applyFont="1" applyFill="1" applyAlignment="1">
      <alignment horizontal="left" vertical="center" wrapText="1" readingOrder="1"/>
    </xf>
    <xf numFmtId="0" fontId="13" fillId="5" borderId="0" xfId="0" applyFont="1" applyFill="1" applyAlignment="1">
      <alignment horizontal="center" vertical="center" wrapText="1" readingOrder="1"/>
    </xf>
    <xf numFmtId="0" fontId="3" fillId="4" borderId="7" xfId="0" applyFont="1" applyFill="1" applyBorder="1" applyAlignment="1">
      <alignment horizontal="center" vertical="top" wrapText="1" readingOrder="1"/>
    </xf>
    <xf numFmtId="0" fontId="3" fillId="3" borderId="7" xfId="0" applyFont="1" applyFill="1" applyBorder="1" applyAlignment="1">
      <alignment horizontal="center" vertical="top" wrapText="1" readingOrder="1"/>
    </xf>
    <xf numFmtId="0" fontId="13" fillId="5" borderId="5" xfId="0" applyFont="1" applyFill="1" applyBorder="1" applyAlignment="1">
      <alignment horizontal="center" vertical="top" wrapText="1" readingOrder="1"/>
    </xf>
    <xf numFmtId="0" fontId="12" fillId="2" borderId="1" xfId="0" applyFont="1" applyFill="1" applyBorder="1" applyAlignment="1">
      <alignment horizontal="center" vertical="top" wrapText="1" readingOrder="1"/>
    </xf>
    <xf numFmtId="0" fontId="13" fillId="3" borderId="1" xfId="0" applyFont="1" applyFill="1" applyBorder="1" applyAlignment="1">
      <alignment horizontal="center" vertical="top" wrapText="1" readingOrder="1"/>
    </xf>
    <xf numFmtId="0" fontId="13" fillId="0" borderId="1" xfId="0" applyFont="1" applyBorder="1" applyAlignment="1">
      <alignment horizontal="center" vertical="top" wrapText="1" readingOrder="1"/>
    </xf>
    <xf numFmtId="0" fontId="13" fillId="0" borderId="0" xfId="0" applyFont="1" applyAlignment="1">
      <alignment horizontal="center" vertical="center" wrapText="1" readingOrder="1"/>
    </xf>
    <xf numFmtId="0" fontId="18" fillId="0" borderId="0" xfId="0" applyFont="1" applyAlignment="1">
      <alignment horizontal="left" vertical="top" wrapText="1" readingOrder="1"/>
    </xf>
    <xf numFmtId="0" fontId="8" fillId="0" borderId="0" xfId="0" applyFont="1" applyAlignment="1">
      <alignment wrapText="1" readingOrder="1"/>
    </xf>
    <xf numFmtId="0" fontId="12" fillId="2" borderId="11" xfId="0" applyFont="1" applyFill="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3" borderId="11" xfId="0" applyFont="1" applyFill="1" applyBorder="1" applyAlignment="1">
      <alignment horizontal="center" vertical="center" wrapText="1" readingOrder="1"/>
    </xf>
    <xf numFmtId="0" fontId="3" fillId="3" borderId="11" xfId="0" applyFont="1" applyFill="1" applyBorder="1" applyAlignment="1">
      <alignment horizontal="right" vertical="center" wrapText="1" readingOrder="1"/>
    </xf>
    <xf numFmtId="0" fontId="3" fillId="0" borderId="11" xfId="0" applyFont="1" applyBorder="1" applyAlignment="1">
      <alignment horizontal="right" vertical="center" wrapText="1" readingOrder="1"/>
    </xf>
    <xf numFmtId="172" fontId="3" fillId="3" borderId="11" xfId="0" applyNumberFormat="1" applyFont="1" applyFill="1" applyBorder="1" applyAlignment="1">
      <alignment horizontal="right" vertical="center" wrapText="1" readingOrder="1"/>
    </xf>
    <xf numFmtId="173" fontId="3" fillId="3" borderId="11" xfId="0" applyNumberFormat="1" applyFont="1" applyFill="1" applyBorder="1" applyAlignment="1">
      <alignment horizontal="right" vertical="center" wrapText="1" readingOrder="1"/>
    </xf>
    <xf numFmtId="173" fontId="3" fillId="0" borderId="11" xfId="0" applyNumberFormat="1" applyFont="1" applyBorder="1" applyAlignment="1">
      <alignment horizontal="right" vertical="center" wrapText="1" readingOrder="1"/>
    </xf>
    <xf numFmtId="0" fontId="3" fillId="0" borderId="0" xfId="0" applyFont="1" applyAlignment="1">
      <alignment wrapText="1" readingOrder="1"/>
    </xf>
    <xf numFmtId="0" fontId="3" fillId="4" borderId="0" xfId="0" applyFont="1" applyFill="1" applyAlignment="1">
      <alignment horizontal="left" vertical="top" wrapText="1" readingOrder="1"/>
    </xf>
    <xf numFmtId="0" fontId="3" fillId="4" borderId="0" xfId="0" applyFont="1" applyFill="1" applyAlignment="1">
      <alignment horizontal="right" vertical="top" wrapText="1" readingOrder="1"/>
    </xf>
    <xf numFmtId="0" fontId="12" fillId="2" borderId="1" xfId="0" applyFont="1" applyFill="1" applyBorder="1" applyAlignment="1">
      <alignment horizontal="left" vertical="center" wrapText="1" readingOrder="1"/>
    </xf>
    <xf numFmtId="0" fontId="12" fillId="2" borderId="1" xfId="0" applyFont="1" applyFill="1" applyBorder="1" applyAlignment="1">
      <alignment horizontal="center" vertical="center" wrapText="1" readingOrder="1"/>
    </xf>
    <xf numFmtId="176" fontId="3" fillId="3" borderId="1" xfId="0" applyNumberFormat="1" applyFont="1" applyFill="1" applyBorder="1" applyAlignment="1">
      <alignment vertical="top" wrapText="1" readingOrder="1"/>
    </xf>
    <xf numFmtId="176" fontId="3" fillId="0" borderId="1" xfId="0" applyNumberFormat="1" applyFont="1" applyBorder="1" applyAlignment="1">
      <alignment vertical="top" wrapText="1" readingOrder="1"/>
    </xf>
    <xf numFmtId="167" fontId="3" fillId="3" borderId="1" xfId="0" applyNumberFormat="1" applyFont="1" applyFill="1" applyBorder="1" applyAlignment="1">
      <alignment horizontal="right" vertical="top" wrapText="1" readingOrder="1"/>
    </xf>
    <xf numFmtId="167" fontId="19" fillId="3" borderId="1" xfId="0" applyNumberFormat="1" applyFont="1" applyFill="1" applyBorder="1" applyAlignment="1">
      <alignment horizontal="right" vertical="top" wrapText="1" readingOrder="1"/>
    </xf>
    <xf numFmtId="172" fontId="3" fillId="3" borderId="1" xfId="0" applyNumberFormat="1" applyFont="1" applyFill="1" applyBorder="1" applyAlignment="1">
      <alignment vertical="top" wrapText="1" readingOrder="1"/>
    </xf>
    <xf numFmtId="172" fontId="3" fillId="0" borderId="1" xfId="0" applyNumberFormat="1" applyFont="1" applyBorder="1" applyAlignment="1">
      <alignment vertical="top" wrapText="1" readingOrder="1"/>
    </xf>
    <xf numFmtId="167" fontId="13" fillId="3" borderId="1" xfId="0" applyNumberFormat="1" applyFont="1" applyFill="1" applyBorder="1" applyAlignment="1">
      <alignment vertical="top" wrapText="1" readingOrder="1"/>
    </xf>
    <xf numFmtId="167" fontId="3" fillId="0" borderId="1" xfId="0" applyNumberFormat="1" applyFont="1" applyBorder="1" applyAlignment="1">
      <alignment vertical="top" wrapText="1" readingOrder="1"/>
    </xf>
    <xf numFmtId="172" fontId="3" fillId="4" borderId="1" xfId="0" applyNumberFormat="1" applyFont="1" applyFill="1" applyBorder="1" applyAlignment="1">
      <alignment vertical="top" wrapText="1" readingOrder="1"/>
    </xf>
    <xf numFmtId="172" fontId="19" fillId="4" borderId="1" xfId="0" applyNumberFormat="1" applyFont="1" applyFill="1" applyBorder="1" applyAlignment="1">
      <alignment vertical="top" wrapText="1" readingOrder="1"/>
    </xf>
    <xf numFmtId="167" fontId="12" fillId="2" borderId="1" xfId="0" applyNumberFormat="1" applyFont="1" applyFill="1" applyBorder="1" applyAlignment="1">
      <alignment horizontal="right" vertical="center" wrapText="1" readingOrder="1"/>
    </xf>
    <xf numFmtId="172" fontId="3" fillId="3" borderId="1" xfId="0" applyNumberFormat="1" applyFont="1" applyFill="1" applyBorder="1" applyAlignment="1">
      <alignment horizontal="right" vertical="top" wrapText="1" readingOrder="1"/>
    </xf>
    <xf numFmtId="172" fontId="3" fillId="0" borderId="1" xfId="0" applyNumberFormat="1" applyFont="1" applyBorder="1" applyAlignment="1">
      <alignment horizontal="right" vertical="top" wrapText="1" readingOrder="1"/>
    </xf>
    <xf numFmtId="165" fontId="13" fillId="3" borderId="1" xfId="0" applyNumberFormat="1" applyFont="1" applyFill="1" applyBorder="1" applyAlignment="1">
      <alignment horizontal="right" vertical="top" wrapText="1" readingOrder="1"/>
    </xf>
    <xf numFmtId="165" fontId="3" fillId="0" borderId="1" xfId="0" applyNumberFormat="1" applyFont="1" applyBorder="1" applyAlignment="1">
      <alignment horizontal="right" vertical="top" wrapText="1" readingOrder="1"/>
    </xf>
    <xf numFmtId="0" fontId="3" fillId="3" borderId="1" xfId="0" applyFont="1" applyFill="1" applyBorder="1" applyAlignment="1">
      <alignment horizontal="right" vertical="top" wrapText="1" readingOrder="1"/>
    </xf>
    <xf numFmtId="165" fontId="12" fillId="2" borderId="1" xfId="0" applyNumberFormat="1" applyFont="1" applyFill="1" applyBorder="1" applyAlignment="1">
      <alignment horizontal="right" vertical="center" wrapText="1" readingOrder="1"/>
    </xf>
    <xf numFmtId="168" fontId="12" fillId="2" borderId="1" xfId="0" applyNumberFormat="1" applyFont="1" applyFill="1" applyBorder="1" applyAlignment="1">
      <alignment horizontal="right" vertical="center" wrapText="1" readingOrder="1"/>
    </xf>
    <xf numFmtId="177" fontId="3" fillId="3" borderId="1" xfId="0" applyNumberFormat="1" applyFont="1" applyFill="1" applyBorder="1" applyAlignment="1">
      <alignment horizontal="right" vertical="top" wrapText="1" readingOrder="1"/>
    </xf>
    <xf numFmtId="177" fontId="3" fillId="0" borderId="1" xfId="0" applyNumberFormat="1" applyFont="1" applyBorder="1" applyAlignment="1">
      <alignment horizontal="right" vertical="top" wrapText="1" readingOrder="1"/>
    </xf>
    <xf numFmtId="177" fontId="12" fillId="2" borderId="1" xfId="0" applyNumberFormat="1" applyFont="1" applyFill="1" applyBorder="1" applyAlignment="1">
      <alignment horizontal="right" vertical="center" wrapText="1" readingOrder="1"/>
    </xf>
    <xf numFmtId="166" fontId="3" fillId="0" borderId="1" xfId="0" applyNumberFormat="1" applyFont="1" applyBorder="1" applyAlignment="1">
      <alignment vertical="top" wrapText="1" readingOrder="1"/>
    </xf>
    <xf numFmtId="0" fontId="12" fillId="0" borderId="1" xfId="0" applyFont="1" applyBorder="1" applyAlignment="1">
      <alignment horizontal="center" vertical="center" wrapText="1" readingOrder="1"/>
    </xf>
    <xf numFmtId="0" fontId="12" fillId="0" borderId="0" xfId="0" applyFont="1" applyAlignment="1">
      <alignment horizontal="center" vertical="center" wrapText="1" readingOrder="1"/>
    </xf>
    <xf numFmtId="0" fontId="12" fillId="2" borderId="0" xfId="0" applyFont="1" applyFill="1" applyAlignment="1">
      <alignment horizontal="center" vertical="center" wrapText="1" readingOrder="1"/>
    </xf>
    <xf numFmtId="172" fontId="13" fillId="0" borderId="1" xfId="0" applyNumberFormat="1" applyFont="1" applyBorder="1" applyAlignment="1">
      <alignment vertical="top" wrapText="1" readingOrder="1"/>
    </xf>
    <xf numFmtId="172" fontId="13" fillId="0" borderId="0" xfId="0" applyNumberFormat="1" applyFont="1" applyAlignment="1">
      <alignment vertical="top" wrapText="1" readingOrder="1"/>
    </xf>
    <xf numFmtId="172" fontId="13" fillId="3" borderId="0" xfId="0" applyNumberFormat="1" applyFont="1" applyFill="1" applyAlignment="1">
      <alignment vertical="top" wrapText="1" readingOrder="1"/>
    </xf>
    <xf numFmtId="172" fontId="3" fillId="0" borderId="0" xfId="0" applyNumberFormat="1" applyFont="1" applyAlignment="1">
      <alignment vertical="top" wrapText="1" readingOrder="1"/>
    </xf>
    <xf numFmtId="172" fontId="19" fillId="3" borderId="1" xfId="0" applyNumberFormat="1" applyFont="1" applyFill="1" applyBorder="1" applyAlignment="1">
      <alignment vertical="top" wrapText="1" readingOrder="1"/>
    </xf>
    <xf numFmtId="172" fontId="19" fillId="3" borderId="0" xfId="0" applyNumberFormat="1" applyFont="1" applyFill="1" applyAlignment="1">
      <alignment vertical="top" wrapText="1" readingOrder="1"/>
    </xf>
    <xf numFmtId="172" fontId="19" fillId="0" borderId="1" xfId="0" applyNumberFormat="1" applyFont="1" applyBorder="1" applyAlignment="1">
      <alignment vertical="top" wrapText="1" readingOrder="1"/>
    </xf>
    <xf numFmtId="172" fontId="19" fillId="0" borderId="0" xfId="0" applyNumberFormat="1" applyFont="1" applyAlignment="1">
      <alignment vertical="top" wrapText="1" readingOrder="1"/>
    </xf>
    <xf numFmtId="172" fontId="3" fillId="3" borderId="0" xfId="0" applyNumberFormat="1" applyFont="1" applyFill="1" applyAlignment="1">
      <alignment vertical="top" wrapText="1" readingOrder="1"/>
    </xf>
    <xf numFmtId="172" fontId="12" fillId="2" borderId="1" xfId="0" applyNumberFormat="1" applyFont="1" applyFill="1" applyBorder="1" applyAlignment="1">
      <alignment horizontal="right" vertical="center" wrapText="1" readingOrder="1"/>
    </xf>
    <xf numFmtId="172" fontId="12" fillId="2" borderId="0" xfId="0" applyNumberFormat="1" applyFont="1" applyFill="1" applyAlignment="1">
      <alignment horizontal="right" vertical="center" wrapText="1" readingOrder="1"/>
    </xf>
    <xf numFmtId="172" fontId="3" fillId="3" borderId="5" xfId="0" applyNumberFormat="1" applyFont="1" applyFill="1" applyBorder="1" applyAlignment="1">
      <alignment vertical="top" wrapText="1" readingOrder="1"/>
    </xf>
    <xf numFmtId="166" fontId="3" fillId="3" borderId="5" xfId="0" applyNumberFormat="1" applyFont="1" applyFill="1" applyBorder="1" applyAlignment="1">
      <alignment vertical="top" wrapText="1" readingOrder="1"/>
    </xf>
    <xf numFmtId="166" fontId="3" fillId="4" borderId="5" xfId="0" applyNumberFormat="1" applyFont="1" applyFill="1" applyBorder="1" applyAlignment="1">
      <alignment vertical="top" wrapText="1" readingOrder="1"/>
    </xf>
    <xf numFmtId="172" fontId="3" fillId="0" borderId="5" xfId="0" applyNumberFormat="1" applyFont="1" applyBorder="1" applyAlignment="1">
      <alignment vertical="top" wrapText="1" readingOrder="1"/>
    </xf>
    <xf numFmtId="166" fontId="3" fillId="0" borderId="5" xfId="0" applyNumberFormat="1" applyFont="1" applyBorder="1" applyAlignment="1">
      <alignment vertical="top" wrapText="1" readingOrder="1"/>
    </xf>
    <xf numFmtId="166" fontId="13" fillId="0" borderId="5" xfId="0" applyNumberFormat="1" applyFont="1" applyBorder="1" applyAlignment="1">
      <alignment vertical="top" wrapText="1" readingOrder="1"/>
    </xf>
    <xf numFmtId="172" fontId="13" fillId="3" borderId="5" xfId="0" applyNumberFormat="1" applyFont="1" applyFill="1" applyBorder="1" applyAlignment="1">
      <alignment vertical="top" wrapText="1" readingOrder="1"/>
    </xf>
    <xf numFmtId="166" fontId="13" fillId="3" borderId="5" xfId="0" applyNumberFormat="1" applyFont="1" applyFill="1" applyBorder="1" applyAlignment="1">
      <alignment vertical="top" wrapText="1" readingOrder="1"/>
    </xf>
    <xf numFmtId="166" fontId="3" fillId="0" borderId="0" xfId="0" applyNumberFormat="1" applyFont="1" applyAlignment="1">
      <alignment vertical="top" wrapText="1" readingOrder="1"/>
    </xf>
    <xf numFmtId="166" fontId="13" fillId="0" borderId="0" xfId="0" applyNumberFormat="1" applyFont="1" applyAlignment="1">
      <alignment vertical="top" wrapText="1" readingOrder="1"/>
    </xf>
    <xf numFmtId="0" fontId="20" fillId="0" borderId="0" xfId="0" applyFont="1" applyAlignment="1">
      <alignment vertical="top" wrapText="1" readingOrder="1"/>
    </xf>
    <xf numFmtId="0" fontId="13" fillId="4" borderId="0" xfId="0" applyFont="1" applyFill="1" applyAlignment="1">
      <alignment vertical="top" wrapText="1" readingOrder="1"/>
    </xf>
    <xf numFmtId="172" fontId="13" fillId="4" borderId="0" xfId="0" applyNumberFormat="1" applyFont="1" applyFill="1" applyAlignment="1">
      <alignment vertical="top" wrapText="1" readingOrder="1"/>
    </xf>
    <xf numFmtId="0" fontId="3" fillId="4" borderId="0" xfId="0" applyFont="1" applyFill="1" applyAlignment="1">
      <alignment vertical="top" wrapText="1" readingOrder="1"/>
    </xf>
    <xf numFmtId="172" fontId="3" fillId="4" borderId="0" xfId="0" applyNumberFormat="1" applyFont="1" applyFill="1" applyAlignment="1">
      <alignment vertical="top" wrapText="1" readingOrder="1"/>
    </xf>
    <xf numFmtId="172" fontId="3" fillId="3" borderId="5" xfId="0" applyNumberFormat="1" applyFont="1" applyFill="1" applyBorder="1" applyAlignment="1">
      <alignment horizontal="right" vertical="top" wrapText="1" readingOrder="1"/>
    </xf>
    <xf numFmtId="172" fontId="3" fillId="4" borderId="0" xfId="0" applyNumberFormat="1" applyFont="1" applyFill="1" applyAlignment="1">
      <alignment horizontal="right" vertical="center" wrapText="1" readingOrder="1"/>
    </xf>
    <xf numFmtId="172" fontId="3" fillId="3" borderId="0" xfId="0" applyNumberFormat="1" applyFont="1" applyFill="1" applyAlignment="1">
      <alignment horizontal="right" vertical="center" wrapText="1" readingOrder="1"/>
    </xf>
    <xf numFmtId="0" fontId="2" fillId="4" borderId="0" xfId="0" applyFont="1" applyFill="1" applyAlignment="1">
      <alignment vertical="top" wrapText="1" readingOrder="1"/>
    </xf>
    <xf numFmtId="0" fontId="2" fillId="4" borderId="0" xfId="0" applyFont="1" applyFill="1" applyAlignment="1">
      <alignment horizontal="center" vertical="top" wrapText="1" readingOrder="1"/>
    </xf>
    <xf numFmtId="0" fontId="4" fillId="4" borderId="0" xfId="0" applyFont="1" applyFill="1" applyAlignment="1">
      <alignment horizontal="left" vertical="top" wrapText="1" readingOrder="1"/>
    </xf>
    <xf numFmtId="0" fontId="12" fillId="2" borderId="8" xfId="0" applyFont="1" applyFill="1" applyBorder="1" applyAlignment="1">
      <alignment horizontal="center" vertical="center" wrapText="1" readingOrder="1"/>
    </xf>
    <xf numFmtId="166" fontId="3" fillId="4"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0" fontId="12" fillId="2" borderId="8" xfId="0" applyFont="1" applyFill="1" applyBorder="1" applyAlignment="1">
      <alignment horizontal="left" vertical="center" wrapText="1" readingOrder="1"/>
    </xf>
    <xf numFmtId="166" fontId="12" fillId="2" borderId="8" xfId="0" applyNumberFormat="1" applyFont="1" applyFill="1" applyBorder="1" applyAlignment="1">
      <alignment horizontal="right" vertical="center" wrapText="1" readingOrder="1"/>
    </xf>
    <xf numFmtId="167" fontId="12" fillId="2" borderId="8" xfId="0" applyNumberFormat="1" applyFont="1" applyFill="1" applyBorder="1" applyAlignment="1">
      <alignment horizontal="right" vertical="center" wrapText="1" readingOrder="1"/>
    </xf>
    <xf numFmtId="0" fontId="8" fillId="4" borderId="5" xfId="0" applyFont="1" applyFill="1" applyBorder="1" applyAlignment="1">
      <alignment horizontal="left" vertical="top" wrapText="1" readingOrder="1"/>
    </xf>
    <xf numFmtId="0" fontId="23" fillId="0" borderId="0" xfId="0" applyFont="1" applyAlignment="1">
      <alignment vertical="top" wrapText="1" readingOrder="1"/>
    </xf>
    <xf numFmtId="0" fontId="12" fillId="2" borderId="5" xfId="0" applyFont="1" applyFill="1" applyBorder="1" applyAlignment="1">
      <alignment vertical="center" wrapText="1" readingOrder="1"/>
    </xf>
    <xf numFmtId="172" fontId="3" fillId="4" borderId="5" xfId="0" applyNumberFormat="1" applyFont="1" applyFill="1" applyBorder="1" applyAlignment="1">
      <alignment vertical="top" wrapText="1" readingOrder="1"/>
    </xf>
    <xf numFmtId="0" fontId="3" fillId="4" borderId="5" xfId="0" applyFont="1" applyFill="1" applyBorder="1" applyAlignment="1">
      <alignment vertical="top" wrapText="1" readingOrder="1"/>
    </xf>
    <xf numFmtId="0" fontId="2" fillId="2" borderId="5" xfId="0" applyFont="1" applyFill="1" applyBorder="1" applyAlignment="1">
      <alignment vertical="center" wrapText="1" readingOrder="1"/>
    </xf>
    <xf numFmtId="0" fontId="2" fillId="2" borderId="5" xfId="0" applyFont="1" applyFill="1" applyBorder="1" applyAlignment="1">
      <alignment horizontal="center" vertical="center" wrapText="1" readingOrder="1"/>
    </xf>
    <xf numFmtId="0" fontId="8" fillId="3" borderId="5" xfId="0" applyFont="1" applyFill="1" applyBorder="1" applyAlignment="1">
      <alignment horizontal="left" vertical="top" wrapText="1" readingOrder="1"/>
    </xf>
    <xf numFmtId="172" fontId="8" fillId="3" borderId="5" xfId="0" applyNumberFormat="1" applyFont="1" applyFill="1" applyBorder="1" applyAlignment="1">
      <alignment vertical="top" wrapText="1" readingOrder="1"/>
    </xf>
    <xf numFmtId="172" fontId="8" fillId="4" borderId="5" xfId="0" applyNumberFormat="1" applyFont="1" applyFill="1" applyBorder="1" applyAlignment="1">
      <alignment vertical="top" wrapText="1" readingOrder="1"/>
    </xf>
    <xf numFmtId="0" fontId="2" fillId="2" borderId="5" xfId="0" applyFont="1" applyFill="1" applyBorder="1" applyAlignment="1">
      <alignment horizontal="left" vertical="top" wrapText="1" readingOrder="1"/>
    </xf>
    <xf numFmtId="172" fontId="2" fillId="2" borderId="5" xfId="0" applyNumberFormat="1" applyFont="1" applyFill="1" applyBorder="1" applyAlignment="1">
      <alignment vertical="top" wrapText="1" readingOrder="1"/>
    </xf>
    <xf numFmtId="0" fontId="12" fillId="0" borderId="5" xfId="0" applyFont="1" applyBorder="1" applyAlignment="1">
      <alignment horizontal="left" vertical="center" wrapText="1" readingOrder="1"/>
    </xf>
    <xf numFmtId="178" fontId="12" fillId="2" borderId="5" xfId="0" applyNumberFormat="1" applyFont="1" applyFill="1" applyBorder="1" applyAlignment="1">
      <alignment horizontal="right" vertical="center" wrapText="1" readingOrder="1"/>
    </xf>
    <xf numFmtId="179" fontId="3" fillId="3" borderId="5" xfId="0" applyNumberFormat="1" applyFont="1" applyFill="1" applyBorder="1" applyAlignment="1">
      <alignment horizontal="right" vertical="center" wrapText="1" readingOrder="1"/>
    </xf>
    <xf numFmtId="179" fontId="3" fillId="4" borderId="5" xfId="0" applyNumberFormat="1" applyFont="1" applyFill="1" applyBorder="1" applyAlignment="1">
      <alignment horizontal="right" vertical="center" wrapText="1" readingOrder="1"/>
    </xf>
    <xf numFmtId="179" fontId="12" fillId="2" borderId="5" xfId="0" applyNumberFormat="1" applyFont="1" applyFill="1" applyBorder="1" applyAlignment="1">
      <alignment horizontal="right" vertical="center" wrapText="1" readingOrder="1"/>
    </xf>
    <xf numFmtId="0" fontId="13" fillId="0" borderId="0" xfId="0" applyFont="1" applyAlignment="1">
      <alignment horizontal="left" vertical="top" wrapText="1" readingOrder="1"/>
    </xf>
    <xf numFmtId="0" fontId="13" fillId="0" borderId="0" xfId="0" applyFont="1" applyAlignment="1">
      <alignment horizontal="center" vertical="top" wrapText="1" readingOrder="1"/>
    </xf>
    <xf numFmtId="0" fontId="12" fillId="6" borderId="5" xfId="0" applyFont="1" applyFill="1" applyBorder="1" applyAlignment="1">
      <alignment horizontal="center" vertical="center" wrapText="1" readingOrder="1"/>
    </xf>
    <xf numFmtId="0" fontId="24" fillId="0" borderId="0" xfId="0" applyFont="1" applyAlignment="1">
      <alignment horizontal="left" vertical="top" wrapText="1" readingOrder="1"/>
    </xf>
    <xf numFmtId="178" fontId="3" fillId="3" borderId="0" xfId="0" applyNumberFormat="1" applyFont="1" applyFill="1" applyAlignment="1">
      <alignment horizontal="right" vertical="center" wrapText="1" readingOrder="1"/>
    </xf>
    <xf numFmtId="178" fontId="3" fillId="7" borderId="0" xfId="0" applyNumberFormat="1" applyFont="1" applyFill="1" applyAlignment="1">
      <alignment horizontal="right" vertical="center" wrapText="1" readingOrder="1"/>
    </xf>
    <xf numFmtId="172" fontId="3" fillId="7" borderId="0" xfId="0" applyNumberFormat="1" applyFont="1" applyFill="1" applyAlignment="1">
      <alignment horizontal="right" vertical="center" wrapText="1" readingOrder="1"/>
    </xf>
    <xf numFmtId="178" fontId="3" fillId="4" borderId="0" xfId="0" applyNumberFormat="1" applyFont="1" applyFill="1" applyAlignment="1">
      <alignment horizontal="right" vertical="center" wrapText="1" readingOrder="1"/>
    </xf>
    <xf numFmtId="0" fontId="12" fillId="0" borderId="6" xfId="0" applyFont="1" applyBorder="1" applyAlignment="1">
      <alignment horizontal="left" vertical="top" wrapText="1" readingOrder="1"/>
    </xf>
    <xf numFmtId="0" fontId="12" fillId="2" borderId="6" xfId="0" applyFont="1" applyFill="1" applyBorder="1" applyAlignment="1">
      <alignment horizontal="left" vertical="center" wrapText="1" readingOrder="1"/>
    </xf>
    <xf numFmtId="178" fontId="12" fillId="2" borderId="6" xfId="0" applyNumberFormat="1" applyFont="1" applyFill="1" applyBorder="1" applyAlignment="1">
      <alignment horizontal="right" vertical="center" wrapText="1" readingOrder="1"/>
    </xf>
    <xf numFmtId="172" fontId="12" fillId="2" borderId="6" xfId="0" applyNumberFormat="1" applyFont="1" applyFill="1" applyBorder="1" applyAlignment="1">
      <alignment horizontal="right" vertical="center" wrapText="1" readingOrder="1"/>
    </xf>
    <xf numFmtId="178" fontId="12" fillId="6" borderId="6" xfId="0" applyNumberFormat="1" applyFont="1" applyFill="1" applyBorder="1" applyAlignment="1">
      <alignment horizontal="right" vertical="center" wrapText="1" readingOrder="1"/>
    </xf>
    <xf numFmtId="172" fontId="12" fillId="6" borderId="6" xfId="0" applyNumberFormat="1" applyFont="1" applyFill="1" applyBorder="1" applyAlignment="1">
      <alignment horizontal="right" vertical="center" wrapText="1" readingOrder="1"/>
    </xf>
    <xf numFmtId="178" fontId="3" fillId="4" borderId="5" xfId="0" applyNumberFormat="1" applyFont="1" applyFill="1" applyBorder="1" applyAlignment="1">
      <alignment horizontal="right" vertical="center" wrapText="1" readingOrder="1"/>
    </xf>
    <xf numFmtId="172" fontId="3" fillId="4" borderId="5" xfId="0" applyNumberFormat="1" applyFont="1" applyFill="1" applyBorder="1" applyAlignment="1">
      <alignment horizontal="right" vertical="center" wrapText="1" readingOrder="1"/>
    </xf>
    <xf numFmtId="0" fontId="24" fillId="0" borderId="5" xfId="0" applyFont="1" applyBorder="1" applyAlignment="1">
      <alignment horizontal="right" vertical="top" wrapText="1" readingOrder="1"/>
    </xf>
    <xf numFmtId="178" fontId="3" fillId="3" borderId="5" xfId="0" applyNumberFormat="1" applyFont="1" applyFill="1" applyBorder="1" applyAlignment="1">
      <alignment horizontal="right" vertical="center" wrapText="1" readingOrder="1"/>
    </xf>
    <xf numFmtId="0" fontId="13" fillId="4" borderId="0" xfId="0" applyFont="1" applyFill="1" applyAlignment="1">
      <alignment horizontal="left" vertical="top" wrapText="1" readingOrder="1"/>
    </xf>
    <xf numFmtId="0" fontId="12" fillId="0" borderId="0" xfId="0" applyFont="1" applyAlignment="1">
      <alignment horizontal="center" vertical="top" wrapText="1" readingOrder="1"/>
    </xf>
    <xf numFmtId="0" fontId="12" fillId="2" borderId="7" xfId="0" applyFont="1" applyFill="1" applyBorder="1" applyAlignment="1">
      <alignment horizontal="center" vertical="center" wrapText="1" readingOrder="1"/>
    </xf>
    <xf numFmtId="165"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center" wrapText="1" readingOrder="1"/>
    </xf>
    <xf numFmtId="168" fontId="3" fillId="4" borderId="0" xfId="0" applyNumberFormat="1" applyFont="1" applyFill="1" applyAlignment="1">
      <alignment horizontal="right" vertical="center" wrapText="1" readingOrder="1"/>
    </xf>
    <xf numFmtId="0" fontId="3" fillId="3" borderId="0" xfId="0" applyFont="1" applyFill="1" applyAlignment="1">
      <alignment horizontal="left" vertical="top" wrapText="1" readingOrder="1"/>
    </xf>
    <xf numFmtId="165" fontId="3" fillId="3" borderId="0" xfId="0" applyNumberFormat="1" applyFont="1" applyFill="1" applyAlignment="1">
      <alignment horizontal="right" vertical="center" wrapText="1" readingOrder="1"/>
    </xf>
    <xf numFmtId="167" fontId="3" fillId="3" borderId="0" xfId="0" applyNumberFormat="1" applyFont="1" applyFill="1" applyAlignment="1">
      <alignment horizontal="right" vertical="center" wrapText="1" readingOrder="1"/>
    </xf>
    <xf numFmtId="168" fontId="3" fillId="7" borderId="0" xfId="0" applyNumberFormat="1" applyFont="1" applyFill="1" applyAlignment="1">
      <alignment horizontal="right" vertical="center" wrapText="1" readingOrder="1"/>
    </xf>
    <xf numFmtId="167" fontId="3" fillId="7" borderId="0" xfId="0" applyNumberFormat="1" applyFont="1" applyFill="1" applyAlignment="1">
      <alignment horizontal="right" vertical="center" wrapText="1" readingOrder="1"/>
    </xf>
    <xf numFmtId="0" fontId="12" fillId="2" borderId="6" xfId="0" applyFont="1" applyFill="1" applyBorder="1" applyAlignment="1">
      <alignment horizontal="left" vertical="top" wrapText="1" readingOrder="1"/>
    </xf>
    <xf numFmtId="165" fontId="12" fillId="2" borderId="6" xfId="0" applyNumberFormat="1" applyFont="1" applyFill="1" applyBorder="1" applyAlignment="1">
      <alignment horizontal="right" vertical="center" wrapText="1" readingOrder="1"/>
    </xf>
    <xf numFmtId="167" fontId="12" fillId="2" borderId="6" xfId="0" applyNumberFormat="1" applyFont="1" applyFill="1" applyBorder="1" applyAlignment="1">
      <alignment horizontal="right" vertical="center" wrapText="1" readingOrder="1"/>
    </xf>
    <xf numFmtId="168" fontId="12" fillId="6" borderId="6" xfId="0" applyNumberFormat="1" applyFont="1" applyFill="1" applyBorder="1" applyAlignment="1">
      <alignment horizontal="right" vertical="center" wrapText="1" readingOrder="1"/>
    </xf>
    <xf numFmtId="167" fontId="12" fillId="6" borderId="6" xfId="0" applyNumberFormat="1" applyFont="1" applyFill="1" applyBorder="1" applyAlignment="1">
      <alignment horizontal="right" vertical="center" wrapText="1" readingOrder="1"/>
    </xf>
    <xf numFmtId="165" fontId="3" fillId="3" borderId="0" xfId="0" applyNumberFormat="1" applyFont="1" applyFill="1" applyAlignment="1">
      <alignment horizontal="right" vertical="top" wrapText="1" readingOrder="1"/>
    </xf>
    <xf numFmtId="181" fontId="3" fillId="3" borderId="0" xfId="0" applyNumberFormat="1" applyFont="1" applyFill="1" applyAlignment="1">
      <alignment horizontal="right" vertical="top" wrapText="1" readingOrder="1"/>
    </xf>
    <xf numFmtId="165" fontId="3" fillId="4" borderId="0" xfId="0" applyNumberFormat="1" applyFont="1" applyFill="1" applyAlignment="1">
      <alignment horizontal="right" vertical="top" wrapText="1" readingOrder="1"/>
    </xf>
    <xf numFmtId="181" fontId="3" fillId="4" borderId="0" xfId="0" applyNumberFormat="1" applyFont="1" applyFill="1" applyAlignment="1">
      <alignment horizontal="right" vertical="top" wrapText="1" readingOrder="1"/>
    </xf>
    <xf numFmtId="167"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165" fontId="12" fillId="2" borderId="6" xfId="0" applyNumberFormat="1" applyFont="1" applyFill="1" applyBorder="1" applyAlignment="1">
      <alignment horizontal="right" vertical="top" wrapText="1" readingOrder="1"/>
    </xf>
    <xf numFmtId="166" fontId="12" fillId="2" borderId="6" xfId="0" applyNumberFormat="1" applyFont="1" applyFill="1" applyBorder="1" applyAlignment="1">
      <alignment horizontal="right" vertical="top" wrapText="1" readingOrder="1"/>
    </xf>
    <xf numFmtId="167" fontId="12" fillId="2" borderId="6" xfId="0" applyNumberFormat="1" applyFont="1" applyFill="1" applyBorder="1" applyAlignment="1">
      <alignment horizontal="right" vertical="top" wrapText="1" readingOrder="1"/>
    </xf>
    <xf numFmtId="0" fontId="22" fillId="4" borderId="0" xfId="0" applyFont="1" applyFill="1" applyAlignment="1">
      <alignment horizontal="left" vertical="top" wrapText="1" readingOrder="1"/>
    </xf>
    <xf numFmtId="0" fontId="12" fillId="4" borderId="0" xfId="0" applyFont="1" applyFill="1" applyAlignment="1">
      <alignment vertical="top" wrapText="1" readingOrder="1"/>
    </xf>
    <xf numFmtId="0" fontId="2" fillId="2" borderId="8" xfId="0" applyFont="1" applyFill="1" applyBorder="1" applyAlignment="1">
      <alignment horizontal="center" vertical="center" wrapText="1" readingOrder="1"/>
    </xf>
    <xf numFmtId="182" fontId="8" fillId="3" borderId="5" xfId="0" applyNumberFormat="1" applyFont="1" applyFill="1" applyBorder="1" applyAlignment="1">
      <alignment horizontal="left" vertical="top" wrapText="1" readingOrder="1"/>
    </xf>
    <xf numFmtId="167" fontId="8" fillId="3" borderId="5" xfId="0" applyNumberFormat="1" applyFont="1" applyFill="1" applyBorder="1" applyAlignment="1">
      <alignment horizontal="right" vertical="top" wrapText="1" readingOrder="1"/>
    </xf>
    <xf numFmtId="183" fontId="8" fillId="3" borderId="5" xfId="0" applyNumberFormat="1" applyFont="1" applyFill="1" applyBorder="1" applyAlignment="1">
      <alignment horizontal="right" vertical="top" wrapText="1" readingOrder="1"/>
    </xf>
    <xf numFmtId="182" fontId="8" fillId="4" borderId="5" xfId="0" applyNumberFormat="1" applyFont="1" applyFill="1" applyBorder="1" applyAlignment="1">
      <alignment horizontal="left" vertical="top" wrapText="1" readingOrder="1"/>
    </xf>
    <xf numFmtId="167" fontId="8" fillId="4" borderId="5" xfId="0" applyNumberFormat="1" applyFont="1" applyFill="1" applyBorder="1" applyAlignment="1">
      <alignment horizontal="right" vertical="top" wrapText="1" readingOrder="1"/>
    </xf>
    <xf numFmtId="183" fontId="8" fillId="4" borderId="5" xfId="0" applyNumberFormat="1" applyFont="1" applyFill="1" applyBorder="1" applyAlignment="1">
      <alignment horizontal="right" vertical="top" wrapText="1" readingOrder="1"/>
    </xf>
    <xf numFmtId="0" fontId="8" fillId="4" borderId="5" xfId="0" applyFont="1" applyFill="1" applyBorder="1" applyAlignment="1">
      <alignment vertical="top" wrapText="1" readingOrder="1"/>
    </xf>
    <xf numFmtId="0" fontId="8" fillId="4" borderId="5" xfId="0" applyFont="1" applyFill="1" applyBorder="1" applyAlignment="1">
      <alignment horizontal="center" vertical="top" wrapText="1" readingOrder="1"/>
    </xf>
    <xf numFmtId="0" fontId="12" fillId="0" borderId="0" xfId="0" applyFont="1" applyAlignment="1">
      <alignment horizontal="left" vertical="top" wrapText="1" readingOrder="1"/>
    </xf>
    <xf numFmtId="168" fontId="3" fillId="7" borderId="0" xfId="0" applyNumberFormat="1" applyFont="1" applyFill="1" applyAlignment="1">
      <alignment horizontal="right" vertical="top" wrapText="1" readingOrder="1"/>
    </xf>
    <xf numFmtId="167" fontId="3" fillId="7" borderId="0" xfId="0" applyNumberFormat="1" applyFont="1" applyFill="1" applyAlignment="1">
      <alignment horizontal="right" vertical="top" wrapText="1" readingOrder="1"/>
    </xf>
    <xf numFmtId="168" fontId="3" fillId="4" borderId="0" xfId="0" applyNumberFormat="1" applyFont="1" applyFill="1" applyAlignment="1">
      <alignment horizontal="right" vertical="top" wrapText="1" readingOrder="1"/>
    </xf>
    <xf numFmtId="168" fontId="12" fillId="6" borderId="6" xfId="0" applyNumberFormat="1" applyFont="1" applyFill="1" applyBorder="1" applyAlignment="1">
      <alignment horizontal="right" vertical="top" wrapText="1" readingOrder="1"/>
    </xf>
    <xf numFmtId="167" fontId="12" fillId="6" borderId="6" xfId="0" applyNumberFormat="1" applyFont="1" applyFill="1" applyBorder="1" applyAlignment="1">
      <alignment horizontal="right" vertical="top" wrapText="1" readingOrder="1"/>
    </xf>
    <xf numFmtId="0" fontId="25" fillId="0" borderId="0" xfId="0" applyFont="1" applyAlignment="1">
      <alignment vertical="top" wrapText="1" readingOrder="1"/>
    </xf>
    <xf numFmtId="0" fontId="12" fillId="2" borderId="5" xfId="0" applyFont="1" applyFill="1" applyBorder="1" applyAlignment="1">
      <alignment horizontal="left" vertical="top" wrapText="1" readingOrder="1"/>
    </xf>
    <xf numFmtId="0" fontId="26" fillId="0" borderId="0" xfId="0" applyFont="1" applyAlignment="1">
      <alignment horizontal="left" vertical="top" wrapText="1" readingOrder="1"/>
    </xf>
    <xf numFmtId="0" fontId="3" fillId="3" borderId="1" xfId="0" applyFont="1" applyFill="1" applyBorder="1" applyAlignment="1">
      <alignment horizontal="left" vertical="top" wrapText="1" readingOrder="1"/>
    </xf>
    <xf numFmtId="0" fontId="3" fillId="4" borderId="1" xfId="0" applyFont="1" applyFill="1" applyBorder="1" applyAlignment="1">
      <alignment horizontal="left" vertical="top" wrapText="1" readingOrder="1"/>
    </xf>
    <xf numFmtId="0" fontId="12" fillId="2" borderId="7" xfId="0" applyFont="1" applyFill="1" applyBorder="1" applyAlignment="1">
      <alignment horizontal="left" vertical="top" wrapText="1" readingOrder="1"/>
    </xf>
    <xf numFmtId="0" fontId="3" fillId="0" borderId="0" xfId="0" applyFont="1" applyAlignment="1">
      <alignment horizontal="right" vertical="center" wrapText="1" readingOrder="1"/>
    </xf>
    <xf numFmtId="0" fontId="27" fillId="4" borderId="0" xfId="0" applyFont="1" applyFill="1" applyAlignment="1">
      <alignment horizontal="left" vertical="top" wrapText="1" readingOrder="1"/>
    </xf>
    <xf numFmtId="0" fontId="28" fillId="4" borderId="0" xfId="0" applyFont="1" applyFill="1" applyAlignment="1">
      <alignment horizontal="left" vertical="top" wrapText="1" readingOrder="1"/>
    </xf>
    <xf numFmtId="0" fontId="4" fillId="4" borderId="25" xfId="0" applyFont="1" applyFill="1" applyBorder="1" applyAlignment="1">
      <alignment horizontal="left" vertical="top" wrapText="1" readingOrder="1"/>
    </xf>
    <xf numFmtId="0" fontId="28" fillId="4" borderId="26" xfId="0" applyFont="1" applyFill="1" applyBorder="1" applyAlignment="1">
      <alignment horizontal="left" vertical="top" wrapText="1" readingOrder="1"/>
    </xf>
    <xf numFmtId="0" fontId="3" fillId="0" borderId="26" xfId="0" applyFont="1" applyBorder="1" applyAlignment="1">
      <alignment horizontal="right" vertical="center" wrapText="1" readingOrder="1"/>
    </xf>
    <xf numFmtId="0" fontId="12" fillId="0" borderId="27" xfId="0" applyFont="1" applyBorder="1" applyAlignment="1">
      <alignment horizontal="center" vertical="top" wrapText="1" readingOrder="1"/>
    </xf>
    <xf numFmtId="0" fontId="4" fillId="4" borderId="28" xfId="0" applyFont="1" applyFill="1" applyBorder="1" applyAlignment="1">
      <alignment horizontal="left" vertical="top" wrapText="1" readingOrder="1"/>
    </xf>
    <xf numFmtId="0" fontId="12" fillId="0" borderId="29" xfId="0" applyFont="1" applyBorder="1" applyAlignment="1">
      <alignment horizontal="center" vertical="top" wrapText="1" readingOrder="1"/>
    </xf>
    <xf numFmtId="182" fontId="3" fillId="0" borderId="0" xfId="0" applyNumberFormat="1" applyFont="1" applyAlignment="1">
      <alignment horizontal="right" vertical="center" wrapText="1" readingOrder="1"/>
    </xf>
    <xf numFmtId="175" fontId="3" fillId="0" borderId="0" xfId="0" applyNumberFormat="1" applyFont="1" applyAlignment="1">
      <alignment horizontal="right" vertical="center" wrapText="1" readingOrder="1"/>
    </xf>
    <xf numFmtId="0" fontId="3" fillId="0" borderId="0" xfId="0" applyFont="1" applyAlignment="1">
      <alignment horizontal="center" vertical="top" wrapText="1" readingOrder="1"/>
    </xf>
    <xf numFmtId="181" fontId="23" fillId="0" borderId="0" xfId="0" applyNumberFormat="1" applyFont="1" applyAlignment="1">
      <alignment horizontal="right" vertical="top" wrapText="1" readingOrder="1"/>
    </xf>
    <xf numFmtId="0" fontId="27" fillId="4" borderId="13" xfId="0" applyFont="1" applyFill="1" applyBorder="1" applyAlignment="1">
      <alignment horizontal="left" vertical="top" wrapText="1" readingOrder="1"/>
    </xf>
    <xf numFmtId="0" fontId="12" fillId="0" borderId="13" xfId="0" applyFont="1" applyBorder="1" applyAlignment="1">
      <alignment horizontal="center" vertical="center" wrapText="1" readingOrder="1"/>
    </xf>
    <xf numFmtId="170" fontId="13" fillId="0" borderId="13" xfId="0" applyNumberFormat="1" applyFont="1" applyBorder="1" applyAlignment="1">
      <alignment horizontal="center" vertical="top" wrapText="1" readingOrder="1"/>
    </xf>
    <xf numFmtId="0" fontId="12" fillId="0" borderId="30" xfId="0" applyFont="1" applyBorder="1" applyAlignment="1">
      <alignment horizontal="center" vertical="top" wrapText="1" readingOrder="1"/>
    </xf>
    <xf numFmtId="0" fontId="12" fillId="0" borderId="13" xfId="0" applyFont="1" applyBorder="1" applyAlignment="1">
      <alignment horizontal="center" vertical="top" wrapText="1" readingOrder="1"/>
    </xf>
    <xf numFmtId="167" fontId="3" fillId="0" borderId="0" xfId="0" applyNumberFormat="1" applyFont="1" applyAlignment="1">
      <alignment horizontal="center" vertical="top" wrapText="1" readingOrder="1"/>
    </xf>
    <xf numFmtId="0" fontId="4" fillId="4" borderId="31" xfId="0" applyFont="1" applyFill="1" applyBorder="1" applyAlignment="1">
      <alignment horizontal="left" vertical="top" wrapText="1" readingOrder="1"/>
    </xf>
    <xf numFmtId="0" fontId="27" fillId="4" borderId="32" xfId="0" applyFont="1" applyFill="1" applyBorder="1" applyAlignment="1">
      <alignment horizontal="left" vertical="top" wrapText="1" readingOrder="1"/>
    </xf>
    <xf numFmtId="0" fontId="12" fillId="0" borderId="32" xfId="0" applyFont="1" applyBorder="1" applyAlignment="1">
      <alignment horizontal="center" vertical="center" wrapText="1" readingOrder="1"/>
    </xf>
    <xf numFmtId="0" fontId="12" fillId="0" borderId="32" xfId="0" applyFont="1" applyBorder="1" applyAlignment="1">
      <alignment horizontal="center" vertical="top" wrapText="1" readingOrder="1"/>
    </xf>
    <xf numFmtId="0" fontId="12" fillId="0" borderId="33" xfId="0" applyFont="1" applyBorder="1" applyAlignment="1">
      <alignment horizontal="center" vertical="top" wrapText="1" readingOrder="1"/>
    </xf>
    <xf numFmtId="0" fontId="4" fillId="4" borderId="13" xfId="0" applyFont="1" applyFill="1" applyBorder="1" applyAlignment="1">
      <alignment horizontal="left" vertical="top" wrapText="1" readingOrder="1"/>
    </xf>
    <xf numFmtId="0" fontId="12" fillId="0" borderId="26" xfId="0" applyFont="1" applyBorder="1" applyAlignment="1">
      <alignment horizontal="center" vertical="center" wrapText="1" readingOrder="1"/>
    </xf>
    <xf numFmtId="0" fontId="12" fillId="0" borderId="26" xfId="0" applyFont="1" applyBorder="1" applyAlignment="1">
      <alignment horizontal="center" vertical="top" wrapText="1" readingOrder="1"/>
    </xf>
    <xf numFmtId="0" fontId="13" fillId="4" borderId="28" xfId="0" applyFont="1" applyFill="1" applyBorder="1" applyAlignment="1">
      <alignment horizontal="left" vertical="top" wrapText="1" readingOrder="1"/>
    </xf>
    <xf numFmtId="0" fontId="13" fillId="0" borderId="29" xfId="0" applyFont="1" applyBorder="1" applyAlignment="1">
      <alignment horizontal="center" vertical="center" wrapText="1" readingOrder="1"/>
    </xf>
    <xf numFmtId="0" fontId="13" fillId="0" borderId="28" xfId="0" applyFont="1" applyBorder="1" applyAlignment="1">
      <alignment horizontal="left" vertical="top" wrapText="1" readingOrder="1"/>
    </xf>
    <xf numFmtId="0" fontId="13" fillId="0" borderId="0" xfId="0" applyFont="1" applyAlignment="1">
      <alignment horizontal="right" vertical="center" wrapText="1" readingOrder="1"/>
    </xf>
    <xf numFmtId="0" fontId="13" fillId="0" borderId="29" xfId="0" applyFont="1" applyBorder="1" applyAlignment="1">
      <alignment horizontal="right" vertical="center" wrapText="1" readingOrder="1"/>
    </xf>
    <xf numFmtId="167" fontId="3" fillId="0" borderId="0" xfId="0" applyNumberFormat="1" applyFont="1" applyAlignment="1">
      <alignment horizontal="right" vertical="center" wrapText="1" readingOrder="1"/>
    </xf>
    <xf numFmtId="167" fontId="13" fillId="0" borderId="0" xfId="0" applyNumberFormat="1" applyFont="1" applyAlignment="1">
      <alignment horizontal="right" vertical="center" wrapText="1" readingOrder="1"/>
    </xf>
    <xf numFmtId="0" fontId="23" fillId="0" borderId="0" xfId="0" applyFont="1" applyAlignment="1">
      <alignment horizontal="left" vertical="top" wrapText="1" readingOrder="1"/>
    </xf>
    <xf numFmtId="167" fontId="23" fillId="0" borderId="0" xfId="0" applyNumberFormat="1" applyFont="1" applyAlignment="1">
      <alignment horizontal="right" vertical="center" wrapText="1" readingOrder="1"/>
    </xf>
    <xf numFmtId="0" fontId="25" fillId="0" borderId="28" xfId="0" applyFont="1" applyBorder="1" applyAlignment="1">
      <alignment vertical="top" wrapText="1" readingOrder="1"/>
    </xf>
    <xf numFmtId="0" fontId="13" fillId="0" borderId="29" xfId="0" applyFont="1" applyBorder="1" applyAlignment="1">
      <alignment horizontal="center" vertical="top" wrapText="1" readingOrder="1"/>
    </xf>
    <xf numFmtId="0" fontId="25" fillId="0" borderId="31" xfId="0" applyFont="1" applyBorder="1" applyAlignment="1">
      <alignment vertical="top" wrapText="1" readingOrder="1"/>
    </xf>
    <xf numFmtId="0" fontId="3" fillId="0" borderId="34" xfId="0" applyFont="1" applyBorder="1" applyAlignment="1">
      <alignment vertical="top" wrapText="1" readingOrder="1"/>
    </xf>
    <xf numFmtId="0" fontId="13" fillId="0" borderId="34" xfId="0" applyFont="1" applyBorder="1" applyAlignment="1">
      <alignment horizontal="left" vertical="top" wrapText="1" readingOrder="1"/>
    </xf>
    <xf numFmtId="0" fontId="13" fillId="0" borderId="34" xfId="0" applyFont="1" applyBorder="1" applyAlignment="1">
      <alignment horizontal="right" vertical="top" wrapText="1" readingOrder="1"/>
    </xf>
    <xf numFmtId="0" fontId="13" fillId="0" borderId="33" xfId="0" applyFont="1" applyBorder="1" applyAlignment="1">
      <alignment horizontal="center" vertical="top" wrapText="1" readingOrder="1"/>
    </xf>
    <xf numFmtId="0" fontId="29" fillId="0" borderId="25" xfId="0" applyFont="1" applyBorder="1" applyAlignment="1">
      <alignment vertical="center" wrapText="1" readingOrder="1"/>
    </xf>
    <xf numFmtId="0" fontId="12" fillId="0" borderId="35" xfId="0" applyFont="1" applyBorder="1" applyAlignment="1">
      <alignment horizontal="center" vertical="center" wrapText="1" readingOrder="1"/>
    </xf>
    <xf numFmtId="0" fontId="12" fillId="0" borderId="38" xfId="0" applyFont="1" applyBorder="1" applyAlignment="1">
      <alignment horizontal="center" vertical="center" wrapText="1" readingOrder="1"/>
    </xf>
    <xf numFmtId="0" fontId="3" fillId="0" borderId="39" xfId="0" applyFont="1" applyBorder="1" applyAlignment="1">
      <alignment vertical="center" wrapText="1" readingOrder="1"/>
    </xf>
    <xf numFmtId="0" fontId="3" fillId="0" borderId="5" xfId="0" applyFont="1" applyBorder="1" applyAlignment="1">
      <alignment horizontal="right" vertical="center" wrapText="1" readingOrder="1"/>
    </xf>
    <xf numFmtId="182" fontId="3" fillId="0" borderId="5" xfId="0" applyNumberFormat="1" applyFont="1" applyBorder="1" applyAlignment="1">
      <alignment horizontal="right" vertical="center" wrapText="1" readingOrder="1"/>
    </xf>
    <xf numFmtId="0" fontId="3" fillId="0" borderId="40" xfId="0" applyFont="1" applyBorder="1" applyAlignment="1">
      <alignment horizontal="right" vertical="center" wrapText="1" readingOrder="1"/>
    </xf>
    <xf numFmtId="184" fontId="3" fillId="0" borderId="5" xfId="0" applyNumberFormat="1" applyFont="1" applyBorder="1" applyAlignment="1">
      <alignment horizontal="right" vertical="center" wrapText="1" readingOrder="1"/>
    </xf>
    <xf numFmtId="166" fontId="3" fillId="0" borderId="5" xfId="0" applyNumberFormat="1" applyFont="1" applyBorder="1" applyAlignment="1">
      <alignment horizontal="right" vertical="center" wrapText="1" readingOrder="1"/>
    </xf>
    <xf numFmtId="0" fontId="12" fillId="0" borderId="40" xfId="0" applyFont="1" applyBorder="1" applyAlignment="1">
      <alignment horizontal="right" vertical="center" wrapText="1" readingOrder="1"/>
    </xf>
    <xf numFmtId="0" fontId="12" fillId="0" borderId="39" xfId="0" applyFont="1" applyBorder="1" applyAlignment="1">
      <alignment vertical="center" wrapText="1" readingOrder="1"/>
    </xf>
    <xf numFmtId="167" fontId="3" fillId="0" borderId="5" xfId="0" applyNumberFormat="1" applyFont="1" applyBorder="1" applyAlignment="1">
      <alignment horizontal="right" vertical="center" wrapText="1" readingOrder="1"/>
    </xf>
    <xf numFmtId="0" fontId="12" fillId="0" borderId="41" xfId="0" applyFont="1" applyBorder="1" applyAlignment="1">
      <alignment vertical="center" wrapText="1" readingOrder="1"/>
    </xf>
    <xf numFmtId="0" fontId="3" fillId="0" borderId="42" xfId="0" applyFont="1" applyBorder="1" applyAlignment="1">
      <alignment horizontal="right" vertical="center" wrapText="1" readingOrder="1"/>
    </xf>
    <xf numFmtId="0" fontId="12" fillId="0" borderId="45" xfId="0" applyFont="1" applyBorder="1" applyAlignment="1">
      <alignment horizontal="right" vertical="center" wrapText="1" readingOrder="1"/>
    </xf>
    <xf numFmtId="0" fontId="12" fillId="0" borderId="46" xfId="0" applyFont="1" applyBorder="1" applyAlignment="1">
      <alignment vertical="center" wrapText="1" readingOrder="1"/>
    </xf>
    <xf numFmtId="0" fontId="3" fillId="0" borderId="47" xfId="0" applyFont="1" applyBorder="1" applyAlignment="1">
      <alignment horizontal="right" vertical="center" wrapText="1" readingOrder="1"/>
    </xf>
    <xf numFmtId="0" fontId="12" fillId="0" borderId="49" xfId="0" applyFont="1" applyBorder="1" applyAlignment="1">
      <alignment horizontal="right" vertical="center" wrapText="1" readingOrder="1"/>
    </xf>
    <xf numFmtId="170" fontId="34" fillId="4" borderId="5" xfId="0" applyNumberFormat="1" applyFont="1" applyFill="1" applyBorder="1" applyAlignment="1">
      <alignment horizontal="center" vertical="top" wrapText="1" readingOrder="1"/>
    </xf>
    <xf numFmtId="0" fontId="34" fillId="4" borderId="5" xfId="0" applyFont="1" applyFill="1" applyBorder="1" applyAlignment="1">
      <alignment horizontal="center" vertical="top" wrapText="1" readingOrder="1"/>
    </xf>
    <xf numFmtId="0" fontId="13" fillId="9" borderId="0" xfId="0" applyFont="1" applyFill="1" applyAlignment="1">
      <alignment vertical="top" wrapText="1" readingOrder="1"/>
    </xf>
    <xf numFmtId="172" fontId="3" fillId="9" borderId="0" xfId="0" applyNumberFormat="1" applyFont="1" applyFill="1" applyAlignment="1">
      <alignment vertical="top" wrapText="1" readingOrder="1"/>
    </xf>
    <xf numFmtId="0" fontId="3" fillId="9" borderId="0" xfId="0" applyFont="1" applyFill="1" applyAlignment="1">
      <alignment vertical="top" wrapText="1" readingOrder="1"/>
    </xf>
    <xf numFmtId="0" fontId="3" fillId="11" borderId="0" xfId="0" applyFont="1" applyFill="1" applyAlignment="1">
      <alignment vertical="top" wrapText="1" readingOrder="1"/>
    </xf>
    <xf numFmtId="172" fontId="3" fillId="11" borderId="0" xfId="0" applyNumberFormat="1" applyFont="1" applyFill="1" applyAlignment="1">
      <alignment vertical="top" wrapText="1" readingOrder="1"/>
    </xf>
    <xf numFmtId="172" fontId="19" fillId="11" borderId="0" xfId="0" applyNumberFormat="1" applyFont="1" applyFill="1" applyAlignment="1">
      <alignment vertical="top" wrapText="1" readingOrder="1"/>
    </xf>
    <xf numFmtId="166" fontId="13" fillId="9" borderId="0" xfId="0" applyNumberFormat="1" applyFont="1" applyFill="1" applyAlignment="1">
      <alignment vertical="top" wrapText="1" readingOrder="1"/>
    </xf>
    <xf numFmtId="172" fontId="21" fillId="0" borderId="0" xfId="0" applyNumberFormat="1" applyFont="1" applyAlignment="1">
      <alignment vertical="top" wrapText="1" readingOrder="1"/>
    </xf>
    <xf numFmtId="186" fontId="3" fillId="4" borderId="5" xfId="0" applyNumberFormat="1" applyFont="1" applyFill="1" applyBorder="1" applyAlignment="1">
      <alignment horizontal="left" vertical="top" wrapText="1" readingOrder="1"/>
    </xf>
    <xf numFmtId="0" fontId="12" fillId="0" borderId="0" xfId="0" applyFont="1" applyAlignment="1">
      <alignment horizontal="left" vertical="center" wrapText="1" readingOrder="1"/>
    </xf>
    <xf numFmtId="0" fontId="33" fillId="0" borderId="0" xfId="0" applyFont="1" applyAlignment="1">
      <alignment horizontal="left" vertical="center" wrapText="1" readingOrder="1"/>
    </xf>
    <xf numFmtId="0" fontId="35" fillId="0" borderId="0" xfId="0" applyFont="1" applyAlignment="1">
      <alignment vertical="top" wrapText="1"/>
    </xf>
    <xf numFmtId="172" fontId="33" fillId="0" borderId="0" xfId="0" applyNumberFormat="1" applyFont="1" applyAlignment="1">
      <alignment horizontal="right" vertical="center" wrapText="1" readingOrder="1"/>
    </xf>
    <xf numFmtId="178" fontId="34" fillId="4" borderId="0" xfId="0" applyNumberFormat="1" applyFont="1" applyFill="1" applyAlignment="1">
      <alignment horizontal="right" vertical="center" wrapText="1" readingOrder="1"/>
    </xf>
    <xf numFmtId="172" fontId="34" fillId="4" borderId="0" xfId="0" applyNumberFormat="1" applyFont="1" applyFill="1" applyAlignment="1">
      <alignment horizontal="right" vertical="center" wrapText="1" readingOrder="1"/>
    </xf>
    <xf numFmtId="14" fontId="34" fillId="0" borderId="0" xfId="0" applyNumberFormat="1" applyFont="1" applyAlignment="1">
      <alignment horizontal="right" vertical="center" wrapText="1" readingOrder="1"/>
    </xf>
    <xf numFmtId="0" fontId="34" fillId="0" borderId="0" xfId="0" applyFont="1" applyAlignment="1">
      <alignment horizontal="right" vertical="center" wrapText="1" readingOrder="1"/>
    </xf>
    <xf numFmtId="0" fontId="34" fillId="0" borderId="0" xfId="0" applyFont="1" applyAlignment="1">
      <alignment horizontal="center" vertical="top" wrapText="1" readingOrder="1"/>
    </xf>
    <xf numFmtId="167" fontId="34" fillId="0" borderId="0" xfId="0" applyNumberFormat="1" applyFont="1" applyAlignment="1">
      <alignment horizontal="right" vertical="top" wrapText="1" readingOrder="1"/>
    </xf>
    <xf numFmtId="181" fontId="37" fillId="0" borderId="0" xfId="0" applyNumberFormat="1" applyFont="1" applyAlignment="1">
      <alignment horizontal="right" vertical="top" wrapText="1" readingOrder="1"/>
    </xf>
    <xf numFmtId="0" fontId="38" fillId="0" borderId="0" xfId="0" applyFont="1" applyAlignment="1">
      <alignment horizontal="right" vertical="center" wrapText="1" readingOrder="1"/>
    </xf>
    <xf numFmtId="167" fontId="34" fillId="0" borderId="0" xfId="0" applyNumberFormat="1" applyFont="1" applyAlignment="1">
      <alignment horizontal="right" vertical="center" wrapText="1" readingOrder="1"/>
    </xf>
    <xf numFmtId="164" fontId="38" fillId="0" borderId="0" xfId="0" applyNumberFormat="1" applyFont="1" applyAlignment="1">
      <alignment horizontal="right" vertical="center" wrapText="1" readingOrder="1"/>
    </xf>
    <xf numFmtId="167" fontId="38" fillId="0" borderId="0" xfId="0" applyNumberFormat="1" applyFont="1" applyAlignment="1">
      <alignment horizontal="right" vertical="center" wrapText="1" readingOrder="1"/>
    </xf>
    <xf numFmtId="167" fontId="37" fillId="0" borderId="0" xfId="0" applyNumberFormat="1" applyFont="1" applyAlignment="1">
      <alignment horizontal="right" vertical="center" wrapText="1" readingOrder="1"/>
    </xf>
    <xf numFmtId="0" fontId="38" fillId="0" borderId="0" xfId="0" applyFont="1" applyAlignment="1">
      <alignment horizontal="right" vertical="top" wrapText="1" readingOrder="1"/>
    </xf>
    <xf numFmtId="185" fontId="13" fillId="0" borderId="13" xfId="0" applyNumberFormat="1" applyFont="1" applyBorder="1" applyAlignment="1">
      <alignment horizontal="center" vertical="top" wrapText="1" readingOrder="1"/>
    </xf>
    <xf numFmtId="185" fontId="13" fillId="0" borderId="13" xfId="1" applyNumberFormat="1" applyFont="1" applyFill="1" applyBorder="1" applyAlignment="1">
      <alignment horizontal="center" vertical="top" wrapText="1" readingOrder="1"/>
    </xf>
    <xf numFmtId="0" fontId="39" fillId="0" borderId="0" xfId="0" applyFont="1"/>
    <xf numFmtId="190" fontId="13" fillId="0" borderId="0" xfId="1" applyNumberFormat="1" applyFont="1" applyFill="1" applyBorder="1" applyAlignment="1">
      <alignment horizontal="center" vertical="top" wrapText="1" readingOrder="1"/>
    </xf>
    <xf numFmtId="0" fontId="38" fillId="0" borderId="0" xfId="0" applyFont="1" applyAlignment="1">
      <alignment horizontal="center" vertical="top" wrapText="1" readingOrder="1"/>
    </xf>
    <xf numFmtId="185" fontId="13" fillId="0" borderId="0" xfId="1" applyNumberFormat="1" applyFont="1" applyFill="1" applyBorder="1" applyAlignment="1">
      <alignment horizontal="center" vertical="top" wrapText="1" readingOrder="1"/>
    </xf>
    <xf numFmtId="10" fontId="1" fillId="0" borderId="0" xfId="1" applyNumberFormat="1" applyFont="1" applyFill="1" applyBorder="1"/>
    <xf numFmtId="178" fontId="3" fillId="0" borderId="0" xfId="0" applyNumberFormat="1" applyFont="1" applyAlignment="1">
      <alignment horizontal="right" vertical="center" wrapText="1" readingOrder="1"/>
    </xf>
    <xf numFmtId="43" fontId="1" fillId="0" borderId="0" xfId="4" applyFont="1" applyFill="1" applyBorder="1"/>
    <xf numFmtId="188" fontId="40" fillId="8" borderId="50" xfId="2" applyNumberFormat="1" applyFont="1" applyFill="1" applyBorder="1" applyAlignment="1">
      <alignment horizontal="center" vertical="center"/>
    </xf>
    <xf numFmtId="189" fontId="40" fillId="0" borderId="50" xfId="3" applyNumberFormat="1" applyFont="1" applyFill="1" applyBorder="1" applyAlignment="1">
      <alignment horizontal="right" vertical="center"/>
    </xf>
    <xf numFmtId="0" fontId="41" fillId="0" borderId="7" xfId="0" applyFont="1" applyBorder="1" applyAlignment="1">
      <alignment vertical="top" wrapText="1"/>
    </xf>
    <xf numFmtId="189" fontId="40" fillId="0" borderId="51" xfId="2" applyNumberFormat="1" applyFont="1" applyFill="1" applyBorder="1" applyAlignment="1">
      <alignment horizontal="right" vertical="center"/>
    </xf>
    <xf numFmtId="188" fontId="40" fillId="12" borderId="50" xfId="2" applyNumberFormat="1" applyFont="1" applyFill="1" applyBorder="1" applyAlignment="1">
      <alignment horizontal="center" vertical="center"/>
    </xf>
    <xf numFmtId="189" fontId="40" fillId="12" borderId="50" xfId="3" applyNumberFormat="1" applyFont="1" applyFill="1" applyBorder="1" applyAlignment="1">
      <alignment horizontal="right" vertical="center"/>
    </xf>
    <xf numFmtId="189" fontId="40" fillId="12" borderId="51" xfId="2" applyNumberFormat="1" applyFont="1" applyFill="1" applyBorder="1" applyAlignment="1">
      <alignment horizontal="right" vertical="center"/>
    </xf>
    <xf numFmtId="189" fontId="3" fillId="13" borderId="51" xfId="0" applyNumberFormat="1" applyFont="1" applyFill="1" applyBorder="1"/>
    <xf numFmtId="189" fontId="3" fillId="4" borderId="0" xfId="0" applyNumberFormat="1" applyFont="1" applyFill="1" applyAlignment="1">
      <alignment horizontal="right" vertical="center" wrapText="1" readingOrder="1"/>
    </xf>
    <xf numFmtId="167" fontId="8" fillId="3" borderId="55" xfId="0" applyNumberFormat="1" applyFont="1" applyFill="1" applyBorder="1" applyAlignment="1">
      <alignment horizontal="right" vertical="top" wrapText="1" readingOrder="1"/>
    </xf>
    <xf numFmtId="167" fontId="8" fillId="4" borderId="24" xfId="0" applyNumberFormat="1" applyFont="1" applyFill="1" applyBorder="1" applyAlignment="1">
      <alignment horizontal="right" vertical="top" wrapText="1" readingOrder="1"/>
    </xf>
    <xf numFmtId="167" fontId="8" fillId="3" borderId="24" xfId="0" applyNumberFormat="1" applyFont="1" applyFill="1" applyBorder="1" applyAlignment="1">
      <alignment horizontal="right" vertical="top" wrapText="1" readingOrder="1"/>
    </xf>
    <xf numFmtId="0" fontId="2" fillId="4" borderId="57" xfId="0" applyFont="1" applyFill="1" applyBorder="1" applyAlignment="1">
      <alignment vertical="top" wrapText="1" readingOrder="1"/>
    </xf>
    <xf numFmtId="0" fontId="2" fillId="2" borderId="56" xfId="0" applyFont="1" applyFill="1" applyBorder="1" applyAlignment="1">
      <alignment horizontal="center" vertical="center" wrapText="1" readingOrder="1"/>
    </xf>
    <xf numFmtId="0" fontId="8" fillId="4" borderId="24" xfId="0" applyFont="1" applyFill="1" applyBorder="1" applyAlignment="1">
      <alignment vertical="top" wrapText="1" readingOrder="1"/>
    </xf>
    <xf numFmtId="10" fontId="1" fillId="0" borderId="0" xfId="0" applyNumberFormat="1" applyFont="1"/>
    <xf numFmtId="191" fontId="42" fillId="4" borderId="0" xfId="1" applyNumberFormat="1" applyFont="1" applyFill="1" applyBorder="1" applyAlignment="1">
      <alignment vertical="top" wrapText="1" readingOrder="1"/>
    </xf>
    <xf numFmtId="185" fontId="40" fillId="8" borderId="50" xfId="0" applyNumberFormat="1" applyFont="1" applyFill="1" applyBorder="1" applyAlignment="1">
      <alignment horizontal="center" vertical="center"/>
    </xf>
    <xf numFmtId="0" fontId="9" fillId="0" borderId="0" xfId="0" applyFont="1" applyAlignment="1">
      <alignment horizontal="center" vertical="center" wrapText="1" readingOrder="1"/>
    </xf>
    <xf numFmtId="0" fontId="1" fillId="0" borderId="0" xfId="0" applyFont="1"/>
    <xf numFmtId="0" fontId="8" fillId="0" borderId="0" xfId="0" applyFont="1" applyAlignment="1">
      <alignment vertical="top" wrapText="1" readingOrder="1"/>
    </xf>
    <xf numFmtId="0" fontId="6" fillId="0" borderId="0" xfId="0" applyFont="1" applyAlignment="1">
      <alignment vertical="top" wrapText="1" readingOrder="1"/>
    </xf>
    <xf numFmtId="0" fontId="7" fillId="0" borderId="0" xfId="0" applyFont="1" applyAlignment="1">
      <alignment vertical="top" wrapText="1" readingOrder="1"/>
    </xf>
    <xf numFmtId="0" fontId="5" fillId="0" borderId="0" xfId="0" applyFont="1" applyAlignment="1">
      <alignment vertical="top" wrapText="1" readingOrder="1"/>
    </xf>
    <xf numFmtId="0" fontId="3" fillId="0" borderId="0" xfId="0" applyFont="1" applyAlignment="1">
      <alignment vertical="top" wrapText="1" readingOrder="1"/>
    </xf>
    <xf numFmtId="0" fontId="2" fillId="2" borderId="0" xfId="0" applyFont="1" applyFill="1" applyAlignment="1">
      <alignment horizontal="right" vertical="top" wrapText="1" readingOrder="1"/>
    </xf>
    <xf numFmtId="0" fontId="4" fillId="0" borderId="0" xfId="0" applyFont="1" applyAlignment="1">
      <alignment vertical="top" wrapText="1" readingOrder="1"/>
    </xf>
    <xf numFmtId="0" fontId="11" fillId="3" borderId="0" xfId="0" applyFont="1" applyFill="1" applyAlignment="1">
      <alignment wrapText="1" readingOrder="1"/>
    </xf>
    <xf numFmtId="0" fontId="11" fillId="0" borderId="0" xfId="0" applyFont="1" applyAlignment="1">
      <alignment wrapText="1" readingOrder="1"/>
    </xf>
    <xf numFmtId="0" fontId="7" fillId="0" borderId="0" xfId="0" applyFont="1" applyAlignment="1">
      <alignment vertical="center" wrapText="1" readingOrder="1"/>
    </xf>
    <xf numFmtId="0" fontId="5" fillId="0" borderId="1" xfId="0" applyFont="1" applyBorder="1" applyAlignment="1">
      <alignment vertical="center" wrapText="1" readingOrder="1"/>
    </xf>
    <xf numFmtId="0" fontId="1" fillId="0" borderId="1" xfId="0" applyFont="1" applyBorder="1" applyAlignment="1">
      <alignment vertical="top" wrapText="1"/>
    </xf>
    <xf numFmtId="0" fontId="10" fillId="2" borderId="0" xfId="0" applyFont="1" applyFill="1" applyAlignment="1">
      <alignment horizontal="left" wrapText="1" readingOrder="1"/>
    </xf>
    <xf numFmtId="165" fontId="12" fillId="2" borderId="4" xfId="0" applyNumberFormat="1" applyFont="1" applyFill="1" applyBorder="1" applyAlignment="1">
      <alignment vertical="top" wrapText="1" readingOrder="1"/>
    </xf>
    <xf numFmtId="166" fontId="12" fillId="2" borderId="4" xfId="0" applyNumberFormat="1" applyFont="1" applyFill="1" applyBorder="1" applyAlignment="1">
      <alignment horizontal="right" vertical="top" wrapText="1" readingOrder="1"/>
    </xf>
    <xf numFmtId="167" fontId="12" fillId="2" borderId="4" xfId="0" applyNumberFormat="1" applyFont="1" applyFill="1" applyBorder="1" applyAlignment="1">
      <alignment horizontal="right" vertical="top" wrapText="1" readingOrder="1"/>
    </xf>
    <xf numFmtId="0" fontId="13" fillId="0" borderId="0" xfId="0" applyFont="1" applyAlignment="1">
      <alignment vertical="top" wrapText="1" readingOrder="1"/>
    </xf>
    <xf numFmtId="0" fontId="13" fillId="0" borderId="0" xfId="0" applyFont="1" applyAlignment="1">
      <alignment horizontal="right" vertical="top" wrapText="1" readingOrder="1"/>
    </xf>
    <xf numFmtId="165" fontId="3" fillId="3" borderId="4" xfId="0" applyNumberFormat="1" applyFont="1" applyFill="1" applyBorder="1" applyAlignment="1">
      <alignment vertical="top" wrapText="1" readingOrder="1"/>
    </xf>
    <xf numFmtId="166" fontId="3" fillId="3" borderId="4" xfId="0" applyNumberFormat="1" applyFont="1" applyFill="1" applyBorder="1" applyAlignment="1">
      <alignment horizontal="right" vertical="top" wrapText="1" readingOrder="1"/>
    </xf>
    <xf numFmtId="167" fontId="3" fillId="3" borderId="4" xfId="0" applyNumberFormat="1" applyFont="1" applyFill="1" applyBorder="1" applyAlignment="1">
      <alignment horizontal="right" vertical="top" wrapText="1" readingOrder="1"/>
    </xf>
    <xf numFmtId="165" fontId="3" fillId="4" borderId="4" xfId="0" applyNumberFormat="1" applyFont="1" applyFill="1" applyBorder="1" applyAlignment="1">
      <alignment vertical="top" wrapText="1" readingOrder="1"/>
    </xf>
    <xf numFmtId="166" fontId="3" fillId="4" borderId="4" xfId="0" applyNumberFormat="1" applyFont="1" applyFill="1" applyBorder="1" applyAlignment="1">
      <alignment horizontal="right" vertical="top" wrapText="1" readingOrder="1"/>
    </xf>
    <xf numFmtId="167" fontId="3" fillId="4" borderId="4" xfId="0" applyNumberFormat="1" applyFont="1" applyFill="1" applyBorder="1" applyAlignment="1">
      <alignment horizontal="right" vertical="top" wrapText="1" readingOrder="1"/>
    </xf>
    <xf numFmtId="0" fontId="12" fillId="2" borderId="4" xfId="0" applyFont="1" applyFill="1" applyBorder="1" applyAlignment="1">
      <alignment horizontal="center" vertical="center" wrapText="1" readingOrder="1"/>
    </xf>
    <xf numFmtId="0" fontId="12" fillId="2" borderId="2" xfId="0" applyFont="1" applyFill="1" applyBorder="1" applyAlignment="1">
      <alignment horizontal="left" vertical="center" wrapText="1" readingOrder="1"/>
    </xf>
    <xf numFmtId="0" fontId="1" fillId="0" borderId="3" xfId="0" applyFont="1" applyBorder="1" applyAlignment="1">
      <alignment vertical="top" wrapText="1"/>
    </xf>
    <xf numFmtId="0" fontId="1" fillId="0" borderId="2" xfId="0" applyFont="1" applyBorder="1" applyAlignment="1">
      <alignment vertical="top" wrapText="1"/>
    </xf>
    <xf numFmtId="0" fontId="3" fillId="3" borderId="4" xfId="0" applyFont="1" applyFill="1" applyBorder="1" applyAlignment="1">
      <alignment horizontal="left" vertical="center" wrapText="1" readingOrder="1"/>
    </xf>
    <xf numFmtId="0" fontId="3" fillId="3" borderId="4" xfId="0" applyFont="1" applyFill="1" applyBorder="1" applyAlignment="1">
      <alignment horizontal="right" vertical="center" wrapText="1" readingOrder="1"/>
    </xf>
    <xf numFmtId="0" fontId="3" fillId="0" borderId="4" xfId="0" applyFont="1" applyBorder="1" applyAlignment="1">
      <alignment vertical="center" wrapText="1" readingOrder="1"/>
    </xf>
    <xf numFmtId="0" fontId="3" fillId="0" borderId="4" xfId="0" applyFont="1" applyBorder="1" applyAlignment="1">
      <alignment horizontal="right" vertical="center" wrapText="1" readingOrder="1"/>
    </xf>
    <xf numFmtId="165" fontId="3" fillId="0" borderId="4" xfId="0" applyNumberFormat="1" applyFont="1" applyBorder="1" applyAlignment="1">
      <alignment horizontal="right" vertical="center" wrapText="1" readingOrder="1"/>
    </xf>
    <xf numFmtId="0" fontId="3" fillId="4" borderId="4" xfId="0" applyFont="1" applyFill="1" applyBorder="1" applyAlignment="1">
      <alignment horizontal="left" vertical="center" wrapText="1" readingOrder="1"/>
    </xf>
    <xf numFmtId="0" fontId="3" fillId="4" borderId="4" xfId="0" applyFont="1" applyFill="1" applyBorder="1" applyAlignment="1">
      <alignment horizontal="right" vertical="center" wrapText="1" readingOrder="1"/>
    </xf>
    <xf numFmtId="0" fontId="4" fillId="4" borderId="0" xfId="0" applyFont="1" applyFill="1" applyAlignment="1">
      <alignment vertical="top" wrapText="1" readingOrder="1"/>
    </xf>
    <xf numFmtId="0" fontId="4" fillId="3" borderId="0" xfId="0" applyFont="1" applyFill="1" applyAlignment="1">
      <alignment vertical="top" wrapText="1" readingOrder="1"/>
    </xf>
    <xf numFmtId="0" fontId="6" fillId="3" borderId="0" xfId="0" applyFont="1" applyFill="1" applyAlignment="1">
      <alignment vertical="top" wrapText="1" readingOrder="1"/>
    </xf>
    <xf numFmtId="0" fontId="6" fillId="4" borderId="0" xfId="0" applyFont="1" applyFill="1" applyAlignment="1">
      <alignment vertical="top" wrapText="1" readingOrder="1"/>
    </xf>
    <xf numFmtId="0" fontId="3" fillId="0" borderId="5" xfId="0" applyFont="1" applyBorder="1" applyAlignment="1">
      <alignment vertical="top" wrapText="1" readingOrder="1"/>
    </xf>
    <xf numFmtId="0" fontId="1" fillId="0" borderId="7" xfId="0" applyFont="1" applyBorder="1" applyAlignment="1">
      <alignment vertical="top" wrapText="1"/>
    </xf>
    <xf numFmtId="0" fontId="3" fillId="3" borderId="5" xfId="0" applyFont="1" applyFill="1" applyBorder="1" applyAlignment="1">
      <alignment vertical="top" wrapText="1" readingOrder="1"/>
    </xf>
    <xf numFmtId="0" fontId="33" fillId="0" borderId="24"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15" fillId="0" borderId="5" xfId="0" applyFont="1" applyBorder="1" applyAlignment="1">
      <alignment vertical="top" wrapText="1" readingOrder="1"/>
    </xf>
    <xf numFmtId="0" fontId="12" fillId="2" borderId="5" xfId="0" applyFont="1" applyFill="1" applyBorder="1" applyAlignment="1">
      <alignment horizontal="left" vertical="center" wrapText="1" readingOrder="1"/>
    </xf>
    <xf numFmtId="0" fontId="12" fillId="2" borderId="5" xfId="0" applyFont="1" applyFill="1" applyBorder="1" applyAlignment="1">
      <alignment horizontal="center" vertical="center" wrapText="1" readingOrder="1"/>
    </xf>
    <xf numFmtId="0" fontId="13" fillId="3" borderId="5" xfId="0" applyFont="1" applyFill="1" applyBorder="1" applyAlignment="1">
      <alignment vertical="top" wrapText="1" readingOrder="1"/>
    </xf>
    <xf numFmtId="0" fontId="1" fillId="0" borderId="6" xfId="0" applyFont="1" applyBorder="1" applyAlignment="1">
      <alignment vertical="top" wrapText="1"/>
    </xf>
    <xf numFmtId="0" fontId="8" fillId="0" borderId="5" xfId="0" applyFont="1" applyBorder="1" applyAlignment="1">
      <alignment vertical="top" wrapText="1" readingOrder="1"/>
    </xf>
    <xf numFmtId="0" fontId="15" fillId="0" borderId="0" xfId="0" applyFont="1" applyAlignment="1">
      <alignment vertical="top" wrapText="1" readingOrder="1"/>
    </xf>
    <xf numFmtId="0" fontId="3" fillId="3" borderId="0" xfId="0" applyFont="1" applyFill="1" applyAlignment="1">
      <alignment vertical="top" wrapText="1" readingOrder="1"/>
    </xf>
    <xf numFmtId="0" fontId="13" fillId="3" borderId="0" xfId="0" applyFont="1" applyFill="1" applyAlignment="1">
      <alignment vertical="top" wrapText="1" readingOrder="1"/>
    </xf>
    <xf numFmtId="0" fontId="3" fillId="0" borderId="0" xfId="0" applyFont="1" applyAlignment="1">
      <alignment horizontal="left" vertical="top" wrapText="1" readingOrder="1"/>
    </xf>
    <xf numFmtId="0" fontId="12" fillId="2" borderId="5" xfId="0" applyFont="1" applyFill="1" applyBorder="1" applyAlignment="1">
      <alignment vertical="top" wrapText="1" readingOrder="1"/>
    </xf>
    <xf numFmtId="0" fontId="3" fillId="3" borderId="5" xfId="0" applyFont="1" applyFill="1" applyBorder="1" applyAlignment="1">
      <alignment horizontal="left" vertical="top" wrapText="1" readingOrder="1"/>
    </xf>
    <xf numFmtId="0" fontId="3" fillId="4" borderId="5" xfId="0" applyFont="1" applyFill="1" applyBorder="1" applyAlignment="1">
      <alignment horizontal="left" vertical="top" wrapText="1" readingOrder="1"/>
    </xf>
    <xf numFmtId="14" fontId="34" fillId="4" borderId="5" xfId="0" applyNumberFormat="1" applyFont="1" applyFill="1" applyBorder="1" applyAlignment="1">
      <alignment horizontal="left" vertical="top" wrapText="1" readingOrder="1"/>
    </xf>
    <xf numFmtId="14" fontId="35" fillId="0" borderId="7" xfId="0" applyNumberFormat="1" applyFont="1" applyBorder="1" applyAlignment="1">
      <alignment vertical="top" wrapText="1"/>
    </xf>
    <xf numFmtId="0" fontId="12" fillId="2" borderId="0" xfId="0" applyFont="1" applyFill="1" applyAlignment="1">
      <alignment horizontal="left" vertical="center" wrapText="1" readingOrder="1"/>
    </xf>
    <xf numFmtId="0" fontId="3" fillId="3" borderId="24" xfId="0" applyFont="1" applyFill="1" applyBorder="1" applyAlignment="1">
      <alignment horizontal="left" vertical="top" wrapText="1" readingOrder="1"/>
    </xf>
    <xf numFmtId="0" fontId="3" fillId="3" borderId="7" xfId="0" applyFont="1" applyFill="1" applyBorder="1" applyAlignment="1">
      <alignment horizontal="left" vertical="top" wrapText="1" readingOrder="1"/>
    </xf>
    <xf numFmtId="0" fontId="4" fillId="0" borderId="5" xfId="0" applyFont="1" applyBorder="1" applyAlignment="1">
      <alignment vertical="top" wrapText="1" readingOrder="1"/>
    </xf>
    <xf numFmtId="0" fontId="17" fillId="0" borderId="0" xfId="0" applyFont="1" applyAlignment="1">
      <alignment vertical="center" wrapText="1" readingOrder="1"/>
    </xf>
    <xf numFmtId="0" fontId="17" fillId="0" borderId="0" xfId="0" applyFont="1" applyAlignment="1">
      <alignment vertical="top" wrapText="1" readingOrder="1"/>
    </xf>
    <xf numFmtId="0" fontId="17" fillId="0" borderId="0" xfId="0" applyFont="1" applyAlignment="1">
      <alignment horizontal="left" vertical="center" wrapText="1" readingOrder="1"/>
    </xf>
    <xf numFmtId="0" fontId="12" fillId="2" borderId="1" xfId="0" applyFont="1" applyFill="1" applyBorder="1" applyAlignment="1">
      <alignment horizontal="center" vertical="top" wrapText="1" readingOrder="1"/>
    </xf>
    <xf numFmtId="0" fontId="16" fillId="0" borderId="0" xfId="0" applyFont="1" applyAlignment="1">
      <alignment vertical="top" wrapText="1" readingOrder="1"/>
    </xf>
    <xf numFmtId="0" fontId="13" fillId="3" borderId="1" xfId="0" applyFont="1" applyFill="1" applyBorder="1" applyAlignment="1">
      <alignment horizontal="center" vertical="top" wrapText="1" readingOrder="1"/>
    </xf>
    <xf numFmtId="0" fontId="13" fillId="0" borderId="1" xfId="0" applyFont="1" applyBorder="1" applyAlignment="1">
      <alignment horizontal="center" vertical="top" wrapText="1" readingOrder="1"/>
    </xf>
    <xf numFmtId="0" fontId="12" fillId="2" borderId="8" xfId="0" applyFont="1" applyFill="1" applyBorder="1" applyAlignment="1">
      <alignment horizontal="center" vertical="top" wrapText="1" readingOrder="1"/>
    </xf>
    <xf numFmtId="0" fontId="1" fillId="0" borderId="9" xfId="0" applyFont="1" applyBorder="1" applyAlignment="1">
      <alignment vertical="top" wrapText="1"/>
    </xf>
    <xf numFmtId="0" fontId="1" fillId="0" borderId="10" xfId="0" applyFont="1" applyBorder="1" applyAlignment="1">
      <alignment vertical="top" wrapText="1"/>
    </xf>
    <xf numFmtId="0" fontId="13" fillId="0" borderId="0" xfId="0" applyFont="1" applyAlignment="1">
      <alignment horizontal="center" vertical="center" wrapText="1" readingOrder="1"/>
    </xf>
    <xf numFmtId="0" fontId="13" fillId="5" borderId="0" xfId="0" applyFont="1" applyFill="1" applyAlignment="1">
      <alignment horizontal="center" vertical="center" wrapText="1" readingOrder="1"/>
    </xf>
    <xf numFmtId="0" fontId="1" fillId="5" borderId="0" xfId="0" applyFont="1" applyFill="1" applyAlignment="1">
      <alignment vertical="top" wrapText="1"/>
    </xf>
    <xf numFmtId="0" fontId="3" fillId="3" borderId="11" xfId="0" applyFont="1" applyFill="1" applyBorder="1" applyAlignment="1">
      <alignment vertical="top" wrapText="1" readingOrder="1"/>
    </xf>
    <xf numFmtId="0" fontId="3" fillId="0" borderId="11" xfId="0" applyFont="1" applyBorder="1" applyAlignment="1">
      <alignment vertical="top" wrapText="1" readingOrder="1"/>
    </xf>
    <xf numFmtId="0" fontId="12" fillId="2" borderId="11" xfId="0" applyFont="1" applyFill="1" applyBorder="1" applyAlignment="1">
      <alignment horizontal="left" vertical="center" wrapText="1" readingOrder="1"/>
    </xf>
    <xf numFmtId="0" fontId="12" fillId="2" borderId="1" xfId="0" applyFont="1" applyFill="1" applyBorder="1" applyAlignment="1">
      <alignment horizontal="left" vertical="center" wrapText="1" readingOrder="1"/>
    </xf>
    <xf numFmtId="172" fontId="12" fillId="2" borderId="1" xfId="0" applyNumberFormat="1" applyFont="1" applyFill="1" applyBorder="1" applyAlignment="1">
      <alignment horizontal="right" vertical="center" wrapText="1" readingOrder="1"/>
    </xf>
    <xf numFmtId="0" fontId="12" fillId="2" borderId="1" xfId="0" applyFont="1" applyFill="1" applyBorder="1" applyAlignment="1">
      <alignment horizontal="right" vertical="center" wrapText="1" readingOrder="1"/>
    </xf>
    <xf numFmtId="0" fontId="3" fillId="0" borderId="1" xfId="0" applyFont="1" applyBorder="1" applyAlignment="1">
      <alignment vertical="top" wrapText="1" readingOrder="1"/>
    </xf>
    <xf numFmtId="172" fontId="19" fillId="0" borderId="1" xfId="0" applyNumberFormat="1" applyFont="1" applyBorder="1" applyAlignment="1">
      <alignment vertical="top" wrapText="1" readingOrder="1"/>
    </xf>
    <xf numFmtId="0" fontId="3" fillId="3" borderId="1" xfId="0" applyFont="1" applyFill="1" applyBorder="1" applyAlignment="1">
      <alignment vertical="top" wrapText="1" readingOrder="1"/>
    </xf>
    <xf numFmtId="172" fontId="3" fillId="3" borderId="1" xfId="0" applyNumberFormat="1" applyFont="1" applyFill="1" applyBorder="1" applyAlignment="1">
      <alignment vertical="top" wrapText="1" readingOrder="1"/>
    </xf>
    <xf numFmtId="172" fontId="3" fillId="0" borderId="1" xfId="0" applyNumberFormat="1" applyFont="1" applyBorder="1" applyAlignment="1">
      <alignment vertical="top" wrapText="1" readingOrder="1"/>
    </xf>
    <xf numFmtId="172" fontId="19" fillId="3" borderId="1" xfId="0" applyNumberFormat="1" applyFont="1" applyFill="1" applyBorder="1" applyAlignment="1">
      <alignment vertical="top" wrapText="1" readingOrder="1"/>
    </xf>
    <xf numFmtId="0" fontId="13" fillId="0" borderId="1" xfId="0" applyFont="1" applyBorder="1" applyAlignment="1">
      <alignment vertical="top" wrapText="1" readingOrder="1"/>
    </xf>
    <xf numFmtId="0" fontId="13" fillId="3" borderId="1" xfId="0" applyFont="1" applyFill="1" applyBorder="1" applyAlignment="1">
      <alignment vertical="top" wrapText="1" readingOrder="1"/>
    </xf>
    <xf numFmtId="172" fontId="13" fillId="3" borderId="1" xfId="0" applyNumberFormat="1" applyFont="1" applyFill="1" applyBorder="1" applyAlignment="1">
      <alignment vertical="top" wrapText="1" readingOrder="1"/>
    </xf>
    <xf numFmtId="0" fontId="12" fillId="0" borderId="1" xfId="0" applyFont="1" applyBorder="1" applyAlignment="1">
      <alignment horizontal="left" vertical="center" wrapText="1" readingOrder="1"/>
    </xf>
    <xf numFmtId="0" fontId="12" fillId="0" borderId="1" xfId="0" applyFont="1" applyBorder="1" applyAlignment="1">
      <alignment horizontal="center" vertical="center" wrapText="1" readingOrder="1"/>
    </xf>
    <xf numFmtId="0" fontId="12" fillId="2" borderId="1" xfId="0" applyFont="1" applyFill="1" applyBorder="1" applyAlignment="1">
      <alignment horizontal="center" vertical="center" wrapText="1" readingOrder="1"/>
    </xf>
    <xf numFmtId="166" fontId="3" fillId="0" borderId="1" xfId="0" applyNumberFormat="1" applyFont="1" applyBorder="1" applyAlignment="1">
      <alignment vertical="top" wrapText="1" readingOrder="1"/>
    </xf>
    <xf numFmtId="0" fontId="3" fillId="3" borderId="1" xfId="0" applyFont="1" applyFill="1" applyBorder="1" applyAlignment="1">
      <alignment horizontal="right" vertical="top" wrapText="1" readingOrder="1"/>
    </xf>
    <xf numFmtId="0" fontId="3" fillId="0" borderId="0" xfId="0" applyFont="1" applyAlignment="1">
      <alignment wrapText="1" readingOrder="1"/>
    </xf>
    <xf numFmtId="177" fontId="3" fillId="0" borderId="1" xfId="0" applyNumberFormat="1" applyFont="1" applyBorder="1" applyAlignment="1">
      <alignment horizontal="right" vertical="top" wrapText="1" readingOrder="1"/>
    </xf>
    <xf numFmtId="177" fontId="12" fillId="2" borderId="1" xfId="0" applyNumberFormat="1" applyFont="1" applyFill="1" applyBorder="1" applyAlignment="1">
      <alignment horizontal="right" vertical="center" wrapText="1" readingOrder="1"/>
    </xf>
    <xf numFmtId="165" fontId="12" fillId="2" borderId="1" xfId="0" applyNumberFormat="1" applyFont="1" applyFill="1" applyBorder="1" applyAlignment="1">
      <alignment horizontal="right" vertical="center" wrapText="1" readingOrder="1"/>
    </xf>
    <xf numFmtId="168" fontId="12" fillId="2" borderId="1" xfId="0" applyNumberFormat="1" applyFont="1" applyFill="1" applyBorder="1" applyAlignment="1">
      <alignment horizontal="right" vertical="center" wrapText="1" readingOrder="1"/>
    </xf>
    <xf numFmtId="177" fontId="3" fillId="3" borderId="1" xfId="0" applyNumberFormat="1" applyFont="1" applyFill="1" applyBorder="1" applyAlignment="1">
      <alignment horizontal="right" vertical="top" wrapText="1" readingOrder="1"/>
    </xf>
    <xf numFmtId="165" fontId="3" fillId="0" borderId="1" xfId="0" applyNumberFormat="1" applyFont="1" applyBorder="1" applyAlignment="1">
      <alignment horizontal="right" vertical="top" wrapText="1" readingOrder="1"/>
    </xf>
    <xf numFmtId="165" fontId="13" fillId="3" borderId="1" xfId="0" applyNumberFormat="1" applyFont="1" applyFill="1" applyBorder="1" applyAlignment="1">
      <alignment horizontal="right" vertical="top" wrapText="1" readingOrder="1"/>
    </xf>
    <xf numFmtId="0" fontId="12" fillId="2" borderId="1" xfId="0" applyFont="1" applyFill="1" applyBorder="1" applyAlignment="1">
      <alignment vertical="center" wrapText="1" readingOrder="1"/>
    </xf>
    <xf numFmtId="167" fontId="12" fillId="2" borderId="1" xfId="0" applyNumberFormat="1" applyFont="1" applyFill="1" applyBorder="1" applyAlignment="1">
      <alignment horizontal="right" vertical="center" wrapText="1" readingOrder="1"/>
    </xf>
    <xf numFmtId="172" fontId="3" fillId="3" borderId="1" xfId="0" applyNumberFormat="1" applyFont="1" applyFill="1" applyBorder="1" applyAlignment="1">
      <alignment horizontal="right" vertical="top" wrapText="1" readingOrder="1"/>
    </xf>
    <xf numFmtId="172" fontId="3" fillId="0" borderId="1" xfId="0" applyNumberFormat="1" applyFont="1" applyBorder="1" applyAlignment="1">
      <alignment horizontal="right" vertical="top" wrapText="1" readingOrder="1"/>
    </xf>
    <xf numFmtId="0" fontId="3" fillId="4" borderId="1" xfId="0" applyFont="1" applyFill="1" applyBorder="1" applyAlignment="1">
      <alignment vertical="top" wrapText="1" readingOrder="1"/>
    </xf>
    <xf numFmtId="172" fontId="19" fillId="4" borderId="4" xfId="0" applyNumberFormat="1" applyFont="1" applyFill="1" applyBorder="1" applyAlignment="1">
      <alignment horizontal="right" vertical="top" wrapText="1" readingOrder="1"/>
    </xf>
    <xf numFmtId="172" fontId="19" fillId="4" borderId="1" xfId="0" applyNumberFormat="1" applyFont="1" applyFill="1" applyBorder="1" applyAlignment="1">
      <alignment horizontal="right" vertical="top" wrapText="1" readingOrder="1"/>
    </xf>
    <xf numFmtId="172" fontId="3" fillId="4" borderId="1" xfId="0" applyNumberFormat="1" applyFont="1" applyFill="1" applyBorder="1" applyAlignment="1">
      <alignment vertical="top" wrapText="1" readingOrder="1"/>
    </xf>
    <xf numFmtId="167" fontId="13" fillId="3" borderId="1" xfId="0" applyNumberFormat="1" applyFont="1" applyFill="1" applyBorder="1" applyAlignment="1">
      <alignment vertical="top" wrapText="1" readingOrder="1"/>
    </xf>
    <xf numFmtId="167" fontId="3" fillId="0" borderId="1" xfId="0" applyNumberFormat="1" applyFont="1" applyBorder="1" applyAlignment="1">
      <alignment vertical="top" wrapText="1" readingOrder="1"/>
    </xf>
    <xf numFmtId="167" fontId="3" fillId="3" borderId="1" xfId="0" applyNumberFormat="1" applyFont="1" applyFill="1" applyBorder="1" applyAlignment="1">
      <alignment horizontal="right" vertical="top" wrapText="1" readingOrder="1"/>
    </xf>
    <xf numFmtId="176" fontId="3" fillId="3" borderId="1" xfId="0" applyNumberFormat="1" applyFont="1" applyFill="1" applyBorder="1" applyAlignment="1">
      <alignment vertical="top" wrapText="1" readingOrder="1"/>
    </xf>
    <xf numFmtId="176" fontId="3" fillId="0" borderId="1" xfId="0" applyNumberFormat="1" applyFont="1" applyBorder="1" applyAlignment="1">
      <alignment vertical="top" wrapText="1" readingOrder="1"/>
    </xf>
    <xf numFmtId="0" fontId="3" fillId="3" borderId="11" xfId="0" applyFont="1" applyFill="1" applyBorder="1" applyAlignment="1">
      <alignment horizontal="left" vertical="top" wrapText="1" readingOrder="1"/>
    </xf>
    <xf numFmtId="0" fontId="3" fillId="3" borderId="11" xfId="0" applyFont="1" applyFill="1" applyBorder="1" applyAlignment="1">
      <alignment horizontal="right" vertical="top" wrapText="1" readingOrder="1"/>
    </xf>
    <xf numFmtId="0" fontId="3" fillId="4" borderId="0" xfId="0" applyFont="1" applyFill="1" applyAlignment="1">
      <alignment horizontal="right" vertical="top" wrapText="1" readingOrder="1"/>
    </xf>
    <xf numFmtId="0" fontId="3" fillId="4" borderId="11" xfId="0" applyFont="1" applyFill="1" applyBorder="1" applyAlignment="1">
      <alignment horizontal="left" vertical="top" wrapText="1" readingOrder="1"/>
    </xf>
    <xf numFmtId="173" fontId="3" fillId="4" borderId="11" xfId="0" applyNumberFormat="1" applyFont="1" applyFill="1" applyBorder="1" applyAlignment="1">
      <alignment horizontal="right" vertical="top" wrapText="1" readingOrder="1"/>
    </xf>
    <xf numFmtId="175" fontId="3" fillId="4" borderId="11" xfId="0" applyNumberFormat="1" applyFont="1" applyFill="1" applyBorder="1" applyAlignment="1">
      <alignment horizontal="right" vertical="top" wrapText="1" readingOrder="1"/>
    </xf>
    <xf numFmtId="174" fontId="3" fillId="3" borderId="11" xfId="0" applyNumberFormat="1" applyFont="1" applyFill="1" applyBorder="1" applyAlignment="1">
      <alignment horizontal="right" vertical="top" wrapText="1" readingOrder="1"/>
    </xf>
    <xf numFmtId="0" fontId="3" fillId="4" borderId="11" xfId="0" applyFont="1" applyFill="1" applyBorder="1" applyAlignment="1">
      <alignment horizontal="right" vertical="top" wrapText="1" readingOrder="1"/>
    </xf>
    <xf numFmtId="0" fontId="4" fillId="0" borderId="0" xfId="0" applyFont="1" applyAlignment="1">
      <alignment horizontal="left" vertical="top" wrapText="1" readingOrder="1"/>
    </xf>
    <xf numFmtId="0" fontId="8" fillId="0" borderId="0" xfId="0" applyFont="1" applyAlignment="1">
      <alignment horizontal="right" vertical="top" wrapText="1" readingOrder="1"/>
    </xf>
    <xf numFmtId="0" fontId="8" fillId="0" borderId="0" xfId="0" applyFont="1" applyAlignment="1">
      <alignment wrapText="1" readingOrder="1"/>
    </xf>
    <xf numFmtId="0" fontId="3" fillId="0" borderId="0" xfId="0" applyFont="1" applyAlignment="1">
      <alignment horizontal="right" vertical="top" wrapText="1" readingOrder="1"/>
    </xf>
    <xf numFmtId="0" fontId="3" fillId="9" borderId="0" xfId="0" applyFont="1" applyFill="1" applyAlignment="1">
      <alignment vertical="top" wrapText="1" readingOrder="1"/>
    </xf>
    <xf numFmtId="0" fontId="1" fillId="10" borderId="0" xfId="0" applyFont="1" applyFill="1"/>
    <xf numFmtId="0" fontId="13" fillId="9" borderId="0" xfId="0" applyFont="1" applyFill="1" applyAlignment="1">
      <alignment vertical="top" wrapText="1" readingOrder="1"/>
    </xf>
    <xf numFmtId="0" fontId="3" fillId="11" borderId="0" xfId="0" applyFont="1" applyFill="1" applyAlignment="1">
      <alignment vertical="top" wrapText="1" readingOrder="1"/>
    </xf>
    <xf numFmtId="0" fontId="3" fillId="4" borderId="0" xfId="0" applyFont="1" applyFill="1" applyAlignment="1">
      <alignment vertical="top" wrapText="1" readingOrder="1"/>
    </xf>
    <xf numFmtId="0" fontId="13" fillId="4" borderId="0" xfId="0" applyFont="1" applyFill="1" applyAlignment="1">
      <alignment vertical="top" wrapText="1" readingOrder="1"/>
    </xf>
    <xf numFmtId="0" fontId="13" fillId="0" borderId="5" xfId="0" applyFont="1" applyBorder="1" applyAlignment="1">
      <alignment vertical="top" wrapText="1" readingOrder="1"/>
    </xf>
    <xf numFmtId="0" fontId="3" fillId="3" borderId="1" xfId="0" applyFont="1" applyFill="1" applyBorder="1" applyAlignment="1">
      <alignment vertical="center" wrapText="1" readingOrder="1"/>
    </xf>
    <xf numFmtId="172" fontId="3" fillId="3" borderId="1" xfId="0" applyNumberFormat="1" applyFont="1" applyFill="1" applyBorder="1" applyAlignment="1">
      <alignment horizontal="right" vertical="center" wrapText="1" readingOrder="1"/>
    </xf>
    <xf numFmtId="172" fontId="3" fillId="3" borderId="0" xfId="0" applyNumberFormat="1" applyFont="1" applyFill="1" applyAlignment="1">
      <alignment horizontal="right" vertical="center" wrapText="1" readingOrder="1"/>
    </xf>
    <xf numFmtId="0" fontId="34" fillId="4" borderId="1" xfId="0" applyFont="1" applyFill="1" applyBorder="1" applyAlignment="1">
      <alignment vertical="center" wrapText="1" readingOrder="1"/>
    </xf>
    <xf numFmtId="0" fontId="35" fillId="0" borderId="0" xfId="0" applyFont="1"/>
    <xf numFmtId="0" fontId="35" fillId="0" borderId="1" xfId="0" applyFont="1" applyBorder="1" applyAlignment="1">
      <alignment vertical="top" wrapText="1"/>
    </xf>
    <xf numFmtId="172" fontId="19" fillId="4" borderId="1" xfId="0" applyNumberFormat="1" applyFont="1" applyFill="1" applyBorder="1" applyAlignment="1">
      <alignment horizontal="right" vertical="center" wrapText="1" readingOrder="1"/>
    </xf>
    <xf numFmtId="172" fontId="3" fillId="4" borderId="0" xfId="0" applyNumberFormat="1" applyFont="1" applyFill="1" applyAlignment="1">
      <alignment horizontal="right" vertical="center" wrapText="1" readingOrder="1"/>
    </xf>
    <xf numFmtId="0" fontId="19" fillId="0" borderId="1" xfId="0" applyFont="1" applyBorder="1" applyAlignment="1">
      <alignment horizontal="right" vertical="top" wrapText="1" readingOrder="1"/>
    </xf>
    <xf numFmtId="0" fontId="12" fillId="2" borderId="5" xfId="0" applyFont="1" applyFill="1" applyBorder="1" applyAlignment="1">
      <alignment horizontal="center" vertical="top" wrapText="1" readingOrder="1"/>
    </xf>
    <xf numFmtId="0" fontId="3" fillId="4" borderId="1" xfId="0" applyFont="1" applyFill="1" applyBorder="1" applyAlignment="1">
      <alignment vertical="center" wrapText="1" readingOrder="1"/>
    </xf>
    <xf numFmtId="172" fontId="3" fillId="4" borderId="1" xfId="0" applyNumberFormat="1" applyFont="1" applyFill="1" applyBorder="1" applyAlignment="1">
      <alignment horizontal="right" vertical="center" wrapText="1" readingOrder="1"/>
    </xf>
    <xf numFmtId="172" fontId="19" fillId="3" borderId="1" xfId="0" applyNumberFormat="1" applyFont="1" applyFill="1" applyBorder="1" applyAlignment="1">
      <alignment horizontal="right" vertical="center" wrapText="1" readingOrder="1"/>
    </xf>
    <xf numFmtId="0" fontId="34" fillId="3" borderId="1" xfId="0" applyFont="1" applyFill="1" applyBorder="1" applyAlignment="1">
      <alignment vertical="center" wrapText="1" readingOrder="1"/>
    </xf>
    <xf numFmtId="0" fontId="12" fillId="2" borderId="0" xfId="0" applyFont="1" applyFill="1" applyAlignment="1">
      <alignment horizontal="center" vertical="center" wrapText="1" readingOrder="1"/>
    </xf>
    <xf numFmtId="172" fontId="3" fillId="0" borderId="5" xfId="0" applyNumberFormat="1" applyFont="1" applyBorder="1" applyAlignment="1">
      <alignment horizontal="right" vertical="top" wrapText="1" readingOrder="1"/>
    </xf>
    <xf numFmtId="0" fontId="22" fillId="0" borderId="5" xfId="0" applyFont="1" applyBorder="1" applyAlignment="1">
      <alignment vertical="top" wrapText="1" readingOrder="1"/>
    </xf>
    <xf numFmtId="0" fontId="3" fillId="3" borderId="5" xfId="0" applyFont="1" applyFill="1" applyBorder="1" applyAlignment="1">
      <alignment horizontal="right" vertical="top" wrapText="1" readingOrder="1"/>
    </xf>
    <xf numFmtId="172" fontId="3" fillId="3" borderId="5" xfId="0" applyNumberFormat="1" applyFont="1" applyFill="1" applyBorder="1" applyAlignment="1">
      <alignment horizontal="right" vertical="top" wrapText="1" readingOrder="1"/>
    </xf>
    <xf numFmtId="0" fontId="4" fillId="4" borderId="5" xfId="0" applyFont="1" applyFill="1" applyBorder="1" applyAlignment="1">
      <alignment horizontal="left" vertical="center" wrapText="1" readingOrder="1"/>
    </xf>
    <xf numFmtId="0" fontId="2" fillId="4" borderId="5" xfId="0" applyFont="1" applyFill="1" applyBorder="1" applyAlignment="1">
      <alignment horizontal="center" vertical="center" wrapText="1" readingOrder="1"/>
    </xf>
    <xf numFmtId="0" fontId="2" fillId="4" borderId="5" xfId="0" applyFont="1" applyFill="1" applyBorder="1" applyAlignment="1">
      <alignment horizontal="left" vertical="center" wrapText="1" readingOrder="1"/>
    </xf>
    <xf numFmtId="0" fontId="12" fillId="2" borderId="8" xfId="0" applyFont="1" applyFill="1" applyBorder="1" applyAlignment="1">
      <alignment horizontal="center" vertical="center" wrapText="1" readingOrder="1"/>
    </xf>
    <xf numFmtId="167" fontId="3"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0" fontId="8" fillId="4" borderId="5" xfId="0" applyFont="1" applyFill="1" applyBorder="1" applyAlignment="1">
      <alignment horizontal="left" vertical="top" wrapText="1" readingOrder="1"/>
    </xf>
    <xf numFmtId="168" fontId="3" fillId="3" borderId="5" xfId="0" applyNumberFormat="1" applyFont="1" applyFill="1" applyBorder="1" applyAlignment="1">
      <alignment horizontal="right" vertical="top" wrapText="1" readingOrder="1"/>
    </xf>
    <xf numFmtId="168" fontId="3" fillId="4" borderId="5" xfId="0" applyNumberFormat="1" applyFont="1" applyFill="1" applyBorder="1" applyAlignment="1">
      <alignment horizontal="right" vertical="top" wrapText="1" readingOrder="1"/>
    </xf>
    <xf numFmtId="168" fontId="12" fillId="2" borderId="8" xfId="0" applyNumberFormat="1" applyFont="1" applyFill="1" applyBorder="1" applyAlignment="1">
      <alignment horizontal="right" vertical="center" wrapText="1" readingOrder="1"/>
    </xf>
    <xf numFmtId="0" fontId="4" fillId="4" borderId="5" xfId="0" applyFont="1" applyFill="1" applyBorder="1" applyAlignment="1">
      <alignment horizontal="left" vertical="top" wrapText="1" readingOrder="1"/>
    </xf>
    <xf numFmtId="165" fontId="3" fillId="4" borderId="5" xfId="0" applyNumberFormat="1" applyFont="1" applyFill="1" applyBorder="1" applyAlignment="1">
      <alignment horizontal="right" vertical="top" wrapText="1" readingOrder="1"/>
    </xf>
    <xf numFmtId="0" fontId="4" fillId="4" borderId="0" xfId="0" applyFont="1" applyFill="1" applyAlignment="1">
      <alignment horizontal="left" vertical="top" wrapText="1" readingOrder="1"/>
    </xf>
    <xf numFmtId="0" fontId="2" fillId="4" borderId="0" xfId="0" applyFont="1" applyFill="1" applyAlignment="1">
      <alignment vertical="top" wrapText="1" readingOrder="1"/>
    </xf>
    <xf numFmtId="0" fontId="3" fillId="4" borderId="5" xfId="0" applyFont="1" applyFill="1" applyBorder="1" applyAlignment="1">
      <alignment vertical="top" wrapText="1" readingOrder="1"/>
    </xf>
    <xf numFmtId="0" fontId="23" fillId="0" borderId="0" xfId="0" applyFont="1" applyAlignment="1">
      <alignment vertical="top" wrapText="1" readingOrder="1"/>
    </xf>
    <xf numFmtId="0" fontId="1" fillId="4" borderId="12" xfId="0" applyFont="1" applyFill="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4" borderId="15" xfId="0" applyFont="1" applyFill="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172" fontId="8" fillId="4" borderId="5" xfId="0" applyNumberFormat="1" applyFont="1" applyFill="1" applyBorder="1" applyAlignment="1">
      <alignment vertical="top" wrapText="1" readingOrder="1"/>
    </xf>
    <xf numFmtId="172" fontId="8" fillId="3" borderId="5" xfId="0" applyNumberFormat="1" applyFont="1" applyFill="1" applyBorder="1" applyAlignment="1">
      <alignment vertical="top" wrapText="1" readingOrder="1"/>
    </xf>
    <xf numFmtId="172" fontId="2" fillId="2" borderId="5" xfId="0" applyNumberFormat="1" applyFont="1" applyFill="1" applyBorder="1" applyAlignment="1">
      <alignment vertical="top" wrapText="1" readingOrder="1"/>
    </xf>
    <xf numFmtId="0" fontId="2" fillId="2" borderId="5" xfId="0" applyFont="1" applyFill="1" applyBorder="1" applyAlignment="1">
      <alignment horizontal="center" vertical="center" wrapText="1" readingOrder="1"/>
    </xf>
    <xf numFmtId="0" fontId="12" fillId="2" borderId="5" xfId="0" applyFont="1" applyFill="1" applyBorder="1" applyAlignment="1">
      <alignment vertical="center" wrapText="1" readingOrder="1"/>
    </xf>
    <xf numFmtId="178" fontId="12" fillId="2" borderId="5" xfId="0" applyNumberFormat="1" applyFont="1" applyFill="1" applyBorder="1" applyAlignment="1">
      <alignment horizontal="right" vertical="center" wrapText="1" readingOrder="1"/>
    </xf>
    <xf numFmtId="179" fontId="12" fillId="2" borderId="5" xfId="0" applyNumberFormat="1" applyFont="1" applyFill="1" applyBorder="1" applyAlignment="1">
      <alignment horizontal="right" vertical="center" wrapText="1" readingOrder="1"/>
    </xf>
    <xf numFmtId="178" fontId="34" fillId="4" borderId="0" xfId="0" applyNumberFormat="1" applyFont="1" applyFill="1" applyAlignment="1">
      <alignment horizontal="right" vertical="center" wrapText="1" readingOrder="1"/>
    </xf>
    <xf numFmtId="172" fontId="34" fillId="4" borderId="0" xfId="0" applyNumberFormat="1" applyFont="1" applyFill="1" applyAlignment="1">
      <alignment horizontal="right" vertical="center" wrapText="1" readingOrder="1"/>
    </xf>
    <xf numFmtId="0" fontId="3" fillId="3" borderId="5" xfId="0" applyFont="1" applyFill="1" applyBorder="1" applyAlignment="1">
      <alignment vertical="center" wrapText="1" readingOrder="1"/>
    </xf>
    <xf numFmtId="178" fontId="3" fillId="3" borderId="5" xfId="0" applyNumberFormat="1" applyFont="1" applyFill="1" applyBorder="1" applyAlignment="1">
      <alignment horizontal="right" vertical="center" wrapText="1" readingOrder="1"/>
    </xf>
    <xf numFmtId="179" fontId="3" fillId="3" borderId="5" xfId="0" applyNumberFormat="1" applyFont="1" applyFill="1" applyBorder="1" applyAlignment="1">
      <alignment horizontal="right" vertical="center" wrapText="1" readingOrder="1"/>
    </xf>
    <xf numFmtId="0" fontId="3" fillId="4" borderId="5" xfId="0" applyFont="1" applyFill="1" applyBorder="1" applyAlignment="1">
      <alignment vertical="center" wrapText="1" readingOrder="1"/>
    </xf>
    <xf numFmtId="178" fontId="3" fillId="4" borderId="5" xfId="0" applyNumberFormat="1" applyFont="1" applyFill="1" applyBorder="1" applyAlignment="1">
      <alignment horizontal="right" vertical="center" wrapText="1" readingOrder="1"/>
    </xf>
    <xf numFmtId="179" fontId="3" fillId="4" borderId="5" xfId="0" applyNumberFormat="1" applyFont="1" applyFill="1" applyBorder="1" applyAlignment="1">
      <alignment horizontal="right" vertical="center" wrapText="1" readingOrder="1"/>
    </xf>
    <xf numFmtId="172" fontId="3" fillId="4" borderId="5" xfId="0" applyNumberFormat="1" applyFont="1" applyFill="1" applyBorder="1" applyAlignment="1">
      <alignment horizontal="right" vertical="center" wrapText="1" readingOrder="1"/>
    </xf>
    <xf numFmtId="0" fontId="12" fillId="2" borderId="18" xfId="0" applyFont="1" applyFill="1" applyBorder="1" applyAlignment="1">
      <alignment horizontal="left" vertical="center" wrapText="1" readingOrder="1"/>
    </xf>
    <xf numFmtId="0" fontId="1" fillId="0" borderId="19" xfId="0" applyFont="1" applyBorder="1" applyAlignment="1">
      <alignment vertical="top" wrapText="1"/>
    </xf>
    <xf numFmtId="0" fontId="1" fillId="0" borderId="20" xfId="0" applyFont="1" applyBorder="1" applyAlignment="1">
      <alignment vertical="top" wrapText="1"/>
    </xf>
    <xf numFmtId="0" fontId="1" fillId="2" borderId="4" xfId="0" applyFont="1" applyFill="1" applyBorder="1" applyAlignment="1">
      <alignment vertical="top" wrapText="1"/>
    </xf>
    <xf numFmtId="0" fontId="12" fillId="2" borderId="6" xfId="0" applyFont="1" applyFill="1" applyBorder="1" applyAlignment="1">
      <alignment horizontal="left" vertical="center" wrapText="1" readingOrder="1"/>
    </xf>
    <xf numFmtId="178" fontId="12" fillId="6" borderId="6" xfId="0" applyNumberFormat="1" applyFont="1" applyFill="1" applyBorder="1" applyAlignment="1">
      <alignment horizontal="right" vertical="center" wrapText="1" readingOrder="1"/>
    </xf>
    <xf numFmtId="172" fontId="12" fillId="6" borderId="6" xfId="0" applyNumberFormat="1" applyFont="1" applyFill="1" applyBorder="1" applyAlignment="1">
      <alignment horizontal="right" vertical="center" wrapText="1" readingOrder="1"/>
    </xf>
    <xf numFmtId="0" fontId="3" fillId="4" borderId="0" xfId="0" applyFont="1" applyFill="1" applyAlignment="1">
      <alignment horizontal="left" vertical="center" wrapText="1" readingOrder="1"/>
    </xf>
    <xf numFmtId="178" fontId="3" fillId="4" borderId="0" xfId="0" applyNumberFormat="1" applyFont="1" applyFill="1" applyAlignment="1">
      <alignment horizontal="right" vertical="center" wrapText="1" readingOrder="1"/>
    </xf>
    <xf numFmtId="0" fontId="3" fillId="3" borderId="0" xfId="0" applyFont="1" applyFill="1" applyAlignment="1">
      <alignment horizontal="left" vertical="center" wrapText="1" readingOrder="1"/>
    </xf>
    <xf numFmtId="178" fontId="3" fillId="7" borderId="0" xfId="0" applyNumberFormat="1" applyFont="1" applyFill="1" applyAlignment="1">
      <alignment horizontal="right" vertical="center" wrapText="1" readingOrder="1"/>
    </xf>
    <xf numFmtId="172" fontId="3" fillId="7" borderId="0" xfId="0" applyNumberFormat="1" applyFont="1" applyFill="1" applyAlignment="1">
      <alignment horizontal="right" vertical="center" wrapText="1" readingOrder="1"/>
    </xf>
    <xf numFmtId="0" fontId="12" fillId="6" borderId="5" xfId="0" applyFont="1" applyFill="1" applyBorder="1" applyAlignment="1">
      <alignment horizontal="center" vertical="center" wrapText="1" readingOrder="1"/>
    </xf>
    <xf numFmtId="0" fontId="12" fillId="6" borderId="5" xfId="0" applyFont="1" applyFill="1" applyBorder="1" applyAlignment="1">
      <alignment horizontal="center" vertical="top" wrapText="1" readingOrder="1"/>
    </xf>
    <xf numFmtId="0" fontId="13" fillId="0" borderId="0" xfId="0" applyFont="1" applyAlignment="1">
      <alignment horizontal="left" vertical="top" wrapText="1" readingOrder="1"/>
    </xf>
    <xf numFmtId="0" fontId="13" fillId="0" borderId="0" xfId="0" applyFont="1" applyAlignment="1">
      <alignment horizontal="center" vertical="top" wrapText="1" readingOrder="1"/>
    </xf>
    <xf numFmtId="0" fontId="41" fillId="0" borderId="0" xfId="0" applyFont="1"/>
    <xf numFmtId="189" fontId="3" fillId="13" borderId="52" xfId="0" applyNumberFormat="1" applyFont="1" applyFill="1" applyBorder="1" applyAlignment="1">
      <alignment horizontal="right"/>
    </xf>
    <xf numFmtId="189" fontId="3" fillId="13" borderId="53" xfId="0" applyNumberFormat="1" applyFont="1" applyFill="1" applyBorder="1" applyAlignment="1">
      <alignment horizontal="right"/>
    </xf>
    <xf numFmtId="189" fontId="3" fillId="4" borderId="54" xfId="0" applyNumberFormat="1" applyFont="1" applyFill="1" applyBorder="1" applyAlignment="1">
      <alignment horizontal="right" vertical="center" wrapText="1" readingOrder="1"/>
    </xf>
    <xf numFmtId="180" fontId="12" fillId="2" borderId="0" xfId="0" applyNumberFormat="1" applyFont="1" applyFill="1" applyAlignment="1">
      <alignment horizontal="center" vertical="center" wrapText="1" readingOrder="1"/>
    </xf>
    <xf numFmtId="178" fontId="12" fillId="2" borderId="5" xfId="0" applyNumberFormat="1" applyFont="1" applyFill="1" applyBorder="1" applyAlignment="1">
      <alignment vertical="center" wrapText="1" readingOrder="1"/>
    </xf>
    <xf numFmtId="178" fontId="3" fillId="4" borderId="5" xfId="0" applyNumberFormat="1" applyFont="1" applyFill="1" applyBorder="1" applyAlignment="1">
      <alignment vertical="center" wrapText="1" readingOrder="1"/>
    </xf>
    <xf numFmtId="178" fontId="3" fillId="3" borderId="5" xfId="0" applyNumberFormat="1" applyFont="1" applyFill="1" applyBorder="1" applyAlignment="1">
      <alignment vertical="center" wrapText="1" readingOrder="1"/>
    </xf>
    <xf numFmtId="178" fontId="3" fillId="0" borderId="5" xfId="0" applyNumberFormat="1" applyFont="1" applyBorder="1" applyAlignment="1">
      <alignment vertical="center" wrapText="1" readingOrder="1"/>
    </xf>
    <xf numFmtId="172" fontId="12" fillId="2" borderId="5" xfId="0" applyNumberFormat="1" applyFont="1" applyFill="1" applyBorder="1" applyAlignment="1">
      <alignment horizontal="right" vertical="center" wrapText="1" readingOrder="1"/>
    </xf>
    <xf numFmtId="172" fontId="3" fillId="3" borderId="5" xfId="0" applyNumberFormat="1" applyFont="1" applyFill="1" applyBorder="1" applyAlignment="1">
      <alignment vertical="center" wrapText="1" readingOrder="1"/>
    </xf>
    <xf numFmtId="0" fontId="3" fillId="0" borderId="5" xfId="0" applyFont="1" applyBorder="1" applyAlignment="1">
      <alignment vertical="center" wrapText="1" readingOrder="1"/>
    </xf>
    <xf numFmtId="172" fontId="3" fillId="0" borderId="5" xfId="0" applyNumberFormat="1" applyFont="1" applyBorder="1" applyAlignment="1">
      <alignment vertical="center" wrapText="1" readingOrder="1"/>
    </xf>
    <xf numFmtId="178" fontId="3" fillId="0" borderId="0" xfId="0" applyNumberFormat="1" applyFont="1" applyAlignment="1">
      <alignment vertical="center" wrapText="1" readingOrder="1"/>
    </xf>
    <xf numFmtId="172" fontId="3" fillId="4" borderId="5" xfId="0" applyNumberFormat="1" applyFont="1" applyFill="1" applyBorder="1" applyAlignment="1">
      <alignment vertical="center" wrapText="1" readingOrder="1"/>
    </xf>
    <xf numFmtId="0" fontId="12" fillId="0" borderId="5" xfId="0" applyFont="1" applyBorder="1" applyAlignment="1">
      <alignment horizontal="left" vertical="center" wrapText="1" readingOrder="1"/>
    </xf>
    <xf numFmtId="0" fontId="12" fillId="0" borderId="5" xfId="0" applyFont="1" applyBorder="1" applyAlignment="1">
      <alignment horizontal="center" vertical="center" wrapText="1" readingOrder="1"/>
    </xf>
    <xf numFmtId="167" fontId="12" fillId="6" borderId="0" xfId="0" applyNumberFormat="1" applyFont="1" applyFill="1" applyAlignment="1">
      <alignment horizontal="right" vertical="center" wrapText="1" readingOrder="1"/>
    </xf>
    <xf numFmtId="168" fontId="12" fillId="6" borderId="0" xfId="0" applyNumberFormat="1" applyFont="1" applyFill="1" applyAlignment="1">
      <alignment horizontal="right" vertical="center" wrapText="1" readingOrder="1"/>
    </xf>
    <xf numFmtId="166" fontId="12" fillId="2" borderId="0" xfId="0" applyNumberFormat="1" applyFont="1" applyFill="1" applyAlignment="1">
      <alignment horizontal="right" vertical="top" wrapText="1" readingOrder="1"/>
    </xf>
    <xf numFmtId="167" fontId="12" fillId="2" borderId="0" xfId="0" applyNumberFormat="1" applyFont="1" applyFill="1" applyAlignment="1">
      <alignment horizontal="right" vertical="top" wrapText="1" readingOrder="1"/>
    </xf>
    <xf numFmtId="0" fontId="12" fillId="2" borderId="6" xfId="0" applyFont="1" applyFill="1" applyBorder="1" applyAlignment="1">
      <alignment horizontal="left" vertical="top" wrapText="1" readingOrder="1"/>
    </xf>
    <xf numFmtId="165" fontId="12" fillId="2" borderId="0" xfId="0" applyNumberFormat="1" applyFont="1" applyFill="1" applyAlignment="1">
      <alignment horizontal="right" vertical="top" wrapText="1" readingOrder="1"/>
    </xf>
    <xf numFmtId="181" fontId="12" fillId="2" borderId="0" xfId="0" applyNumberFormat="1" applyFont="1" applyFill="1" applyAlignment="1">
      <alignment horizontal="right" vertical="top" wrapText="1" readingOrder="1"/>
    </xf>
    <xf numFmtId="167" fontId="3" fillId="4" borderId="0" xfId="0" applyNumberFormat="1" applyFont="1" applyFill="1" applyAlignment="1">
      <alignment horizontal="right" vertical="center" wrapText="1" readingOrder="1"/>
    </xf>
    <xf numFmtId="168" fontId="3" fillId="4" borderId="0" xfId="0" applyNumberFormat="1" applyFont="1" applyFill="1" applyAlignment="1">
      <alignment horizontal="right" vertical="center" wrapText="1" readingOrder="1"/>
    </xf>
    <xf numFmtId="167" fontId="3" fillId="4" borderId="0" xfId="0" applyNumberFormat="1" applyFont="1" applyFill="1" applyAlignment="1">
      <alignment horizontal="right" vertical="top" wrapText="1" readingOrder="1"/>
    </xf>
    <xf numFmtId="0" fontId="3" fillId="4" borderId="0" xfId="0" applyFont="1" applyFill="1" applyAlignment="1">
      <alignment horizontal="left" vertical="top" wrapText="1" readingOrder="1"/>
    </xf>
    <xf numFmtId="165" fontId="3" fillId="4" borderId="0" xfId="0" applyNumberFormat="1" applyFont="1" applyFill="1" applyAlignment="1">
      <alignment horizontal="right" vertical="top" wrapText="1" readingOrder="1"/>
    </xf>
    <xf numFmtId="181" fontId="3" fillId="4" borderId="0" xfId="0" applyNumberFormat="1" applyFont="1" applyFill="1" applyAlignment="1">
      <alignment horizontal="right" vertical="top" wrapText="1" readingOrder="1"/>
    </xf>
    <xf numFmtId="166" fontId="3" fillId="4" borderId="0" xfId="0" applyNumberFormat="1" applyFont="1" applyFill="1" applyAlignment="1">
      <alignment horizontal="right" vertical="top" wrapText="1" readingOrder="1"/>
    </xf>
    <xf numFmtId="167" fontId="3" fillId="3" borderId="0" xfId="0" applyNumberFormat="1" applyFont="1" applyFill="1" applyAlignment="1">
      <alignment horizontal="right" vertical="center" wrapText="1" readingOrder="1"/>
    </xf>
    <xf numFmtId="168" fontId="3" fillId="3" borderId="0" xfId="0" applyNumberFormat="1" applyFont="1" applyFill="1" applyAlignment="1">
      <alignment horizontal="right" vertical="center" wrapText="1" readingOrder="1"/>
    </xf>
    <xf numFmtId="167" fontId="3" fillId="3" borderId="0" xfId="0" applyNumberFormat="1" applyFont="1" applyFill="1" applyAlignment="1">
      <alignment horizontal="right" vertical="top" wrapText="1" readingOrder="1"/>
    </xf>
    <xf numFmtId="0" fontId="3" fillId="3" borderId="0" xfId="0" applyFont="1" applyFill="1" applyAlignment="1">
      <alignment horizontal="left" vertical="top" wrapText="1" readingOrder="1"/>
    </xf>
    <xf numFmtId="165" fontId="3" fillId="3" borderId="0" xfId="0" applyNumberFormat="1" applyFont="1" applyFill="1" applyAlignment="1">
      <alignment horizontal="right" vertical="top" wrapText="1" readingOrder="1"/>
    </xf>
    <xf numFmtId="181" fontId="3" fillId="3" borderId="0" xfId="0" applyNumberFormat="1" applyFont="1" applyFill="1" applyAlignment="1">
      <alignment horizontal="right" vertical="top" wrapText="1" readingOrder="1"/>
    </xf>
    <xf numFmtId="166" fontId="3" fillId="3" borderId="0" xfId="0" applyNumberFormat="1" applyFont="1" applyFill="1" applyAlignment="1">
      <alignment horizontal="right" vertical="top" wrapText="1" readingOrder="1"/>
    </xf>
    <xf numFmtId="165" fontId="3" fillId="3" borderId="16" xfId="0" applyNumberFormat="1" applyFont="1" applyFill="1" applyBorder="1" applyAlignment="1">
      <alignment horizontal="right" vertical="center" wrapText="1" readingOrder="1"/>
    </xf>
    <xf numFmtId="167" fontId="3" fillId="3" borderId="16" xfId="0" applyNumberFormat="1" applyFont="1" applyFill="1" applyBorder="1" applyAlignment="1">
      <alignment horizontal="right" vertical="center" wrapText="1" readingOrder="1"/>
    </xf>
    <xf numFmtId="0" fontId="3" fillId="3" borderId="16" xfId="0" applyFont="1" applyFill="1" applyBorder="1" applyAlignment="1">
      <alignment horizontal="left" vertical="top" wrapText="1" readingOrder="1"/>
    </xf>
    <xf numFmtId="165" fontId="3" fillId="3" borderId="16" xfId="0" applyNumberFormat="1" applyFont="1" applyFill="1" applyBorder="1" applyAlignment="1">
      <alignment horizontal="right" vertical="top" wrapText="1" readingOrder="1"/>
    </xf>
    <xf numFmtId="166" fontId="3" fillId="3" borderId="16" xfId="0" applyNumberFormat="1" applyFont="1" applyFill="1" applyBorder="1" applyAlignment="1">
      <alignment horizontal="right" vertical="top" wrapText="1" readingOrder="1"/>
    </xf>
    <xf numFmtId="167" fontId="3" fillId="3" borderId="16" xfId="0" applyNumberFormat="1" applyFont="1" applyFill="1" applyBorder="1" applyAlignment="1">
      <alignment horizontal="right" vertical="top" wrapText="1" readingOrder="1"/>
    </xf>
    <xf numFmtId="172" fontId="3" fillId="3" borderId="16" xfId="0" applyNumberFormat="1" applyFont="1" applyFill="1" applyBorder="1" applyAlignment="1">
      <alignment horizontal="right" vertical="top" wrapText="1" readingOrder="1"/>
    </xf>
    <xf numFmtId="0" fontId="12" fillId="0" borderId="5" xfId="0" applyFont="1" applyBorder="1" applyAlignment="1">
      <alignment horizontal="center" vertical="top" wrapText="1" readingOrder="1"/>
    </xf>
    <xf numFmtId="0" fontId="13" fillId="0" borderId="0" xfId="0" applyFont="1" applyAlignment="1">
      <alignment horizontal="left" vertical="center" wrapText="1" readingOrder="1"/>
    </xf>
    <xf numFmtId="0" fontId="12" fillId="0" borderId="0" xfId="0" applyFont="1" applyAlignment="1">
      <alignment horizontal="center" vertical="center" wrapText="1" readingOrder="1"/>
    </xf>
    <xf numFmtId="167" fontId="12" fillId="6" borderId="6" xfId="0" applyNumberFormat="1" applyFont="1" applyFill="1" applyBorder="1" applyAlignment="1">
      <alignment horizontal="right" vertical="center" wrapText="1" readingOrder="1"/>
    </xf>
    <xf numFmtId="168" fontId="12" fillId="6" borderId="6" xfId="0" applyNumberFormat="1" applyFont="1" applyFill="1" applyBorder="1" applyAlignment="1">
      <alignment horizontal="right" vertical="center" wrapText="1" readingOrder="1"/>
    </xf>
    <xf numFmtId="166" fontId="12" fillId="2" borderId="6" xfId="0" applyNumberFormat="1" applyFont="1" applyFill="1" applyBorder="1" applyAlignment="1">
      <alignment horizontal="right" vertical="top" wrapText="1" readingOrder="1"/>
    </xf>
    <xf numFmtId="167" fontId="12" fillId="2" borderId="6" xfId="0" applyNumberFormat="1" applyFont="1" applyFill="1" applyBorder="1" applyAlignment="1">
      <alignment horizontal="right" vertical="top" wrapText="1" readingOrder="1"/>
    </xf>
    <xf numFmtId="165" fontId="12" fillId="2" borderId="6" xfId="0" applyNumberFormat="1" applyFont="1" applyFill="1" applyBorder="1" applyAlignment="1">
      <alignment horizontal="right" vertical="top" wrapText="1" readingOrder="1"/>
    </xf>
    <xf numFmtId="167" fontId="3" fillId="7" borderId="0" xfId="0" applyNumberFormat="1" applyFont="1" applyFill="1" applyAlignment="1">
      <alignment horizontal="right" vertical="center" wrapText="1" readingOrder="1"/>
    </xf>
    <xf numFmtId="168" fontId="3" fillId="7" borderId="0" xfId="0" applyNumberFormat="1" applyFont="1" applyFill="1" applyAlignment="1">
      <alignment horizontal="right" vertical="center" wrapText="1" readingOrder="1"/>
    </xf>
    <xf numFmtId="165" fontId="3" fillId="3" borderId="0" xfId="0" applyNumberFormat="1" applyFont="1" applyFill="1" applyAlignment="1">
      <alignment horizontal="right" vertical="center" wrapText="1" readingOrder="1"/>
    </xf>
    <xf numFmtId="165" fontId="3" fillId="4" borderId="0" xfId="0" applyNumberFormat="1" applyFont="1" applyFill="1" applyAlignment="1">
      <alignment horizontal="right" vertical="center" wrapText="1" readingOrder="1"/>
    </xf>
    <xf numFmtId="0" fontId="1" fillId="4" borderId="21" xfId="0" applyFont="1" applyFill="1" applyBorder="1" applyAlignment="1">
      <alignmen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166" fontId="12" fillId="2" borderId="6" xfId="0" applyNumberFormat="1" applyFont="1" applyFill="1" applyBorder="1" applyAlignment="1">
      <alignment horizontal="right" vertical="center" wrapText="1" readingOrder="1"/>
    </xf>
    <xf numFmtId="167" fontId="12" fillId="2" borderId="6" xfId="0" applyNumberFormat="1" applyFont="1" applyFill="1" applyBorder="1" applyAlignment="1">
      <alignment horizontal="right" vertical="center" wrapText="1" readingOrder="1"/>
    </xf>
    <xf numFmtId="165" fontId="12" fillId="2" borderId="6" xfId="0" applyNumberFormat="1" applyFont="1" applyFill="1" applyBorder="1" applyAlignment="1">
      <alignment horizontal="right" vertical="center" wrapText="1" readingOrder="1"/>
    </xf>
    <xf numFmtId="166" fontId="3" fillId="3" borderId="0" xfId="0" applyNumberFormat="1" applyFont="1" applyFill="1" applyAlignment="1">
      <alignment horizontal="right" vertical="center" wrapText="1" readingOrder="1"/>
    </xf>
    <xf numFmtId="166" fontId="3" fillId="4" borderId="0" xfId="0" applyNumberFormat="1" applyFont="1" applyFill="1" applyAlignment="1">
      <alignment horizontal="right" vertical="center" wrapText="1" readingOrder="1"/>
    </xf>
    <xf numFmtId="10" fontId="3" fillId="4" borderId="0" xfId="1" applyNumberFormat="1" applyFont="1" applyFill="1" applyBorder="1" applyAlignment="1">
      <alignment horizontal="right" vertical="center" wrapText="1" readingOrder="1"/>
    </xf>
    <xf numFmtId="10" fontId="1" fillId="0" borderId="0" xfId="1" applyNumberFormat="1" applyFont="1" applyFill="1" applyBorder="1"/>
    <xf numFmtId="0" fontId="12" fillId="2" borderId="7" xfId="0" applyFont="1" applyFill="1" applyBorder="1" applyAlignment="1">
      <alignment horizontal="center" vertical="center" wrapText="1" readingOrder="1"/>
    </xf>
    <xf numFmtId="0" fontId="13" fillId="4" borderId="0" xfId="0" applyFont="1" applyFill="1" applyAlignment="1">
      <alignment horizontal="left" vertical="top" wrapText="1" readingOrder="1"/>
    </xf>
    <xf numFmtId="0" fontId="12" fillId="0" borderId="0" xfId="0" applyFont="1" applyAlignment="1">
      <alignment horizontal="center" vertical="top" wrapText="1" readingOrder="1"/>
    </xf>
    <xf numFmtId="186" fontId="13" fillId="0" borderId="0" xfId="0" applyNumberFormat="1" applyFont="1" applyAlignment="1">
      <alignment horizontal="center" vertical="top" wrapText="1" readingOrder="1"/>
    </xf>
    <xf numFmtId="167" fontId="12" fillId="2" borderId="8" xfId="0" applyNumberFormat="1" applyFont="1" applyFill="1" applyBorder="1" applyAlignment="1">
      <alignment horizontal="right" vertical="center" wrapText="1" readingOrder="1"/>
    </xf>
    <xf numFmtId="167" fontId="19" fillId="3" borderId="5" xfId="0" applyNumberFormat="1" applyFont="1" applyFill="1" applyBorder="1" applyAlignment="1">
      <alignment horizontal="right" vertical="top" wrapText="1" readingOrder="1"/>
    </xf>
    <xf numFmtId="167" fontId="19" fillId="4" borderId="5" xfId="0" applyNumberFormat="1" applyFont="1" applyFill="1" applyBorder="1" applyAlignment="1">
      <alignment horizontal="right" vertical="top" wrapText="1" readingOrder="1"/>
    </xf>
    <xf numFmtId="170" fontId="3" fillId="4" borderId="5" xfId="0" applyNumberFormat="1" applyFont="1" applyFill="1" applyBorder="1" applyAlignment="1">
      <alignment horizontal="right" vertical="top" wrapText="1" readingOrder="1"/>
    </xf>
    <xf numFmtId="170" fontId="3" fillId="3" borderId="5" xfId="0" applyNumberFormat="1" applyFont="1" applyFill="1" applyBorder="1" applyAlignment="1">
      <alignment horizontal="right" vertical="top" wrapText="1" readingOrder="1"/>
    </xf>
    <xf numFmtId="0" fontId="12" fillId="4" borderId="0" xfId="0" applyFont="1" applyFill="1" applyAlignment="1">
      <alignment vertical="top" wrapText="1" readingOrder="1"/>
    </xf>
    <xf numFmtId="0" fontId="12" fillId="4" borderId="0" xfId="0" applyFont="1" applyFill="1" applyAlignment="1">
      <alignment horizontal="center" vertical="top" wrapText="1" readingOrder="1"/>
    </xf>
    <xf numFmtId="0" fontId="12" fillId="2" borderId="8" xfId="0" applyFont="1" applyFill="1" applyBorder="1" applyAlignment="1">
      <alignment horizontal="left" vertical="center" wrapText="1" readingOrder="1"/>
    </xf>
    <xf numFmtId="0" fontId="13" fillId="3" borderId="0" xfId="0" applyFont="1" applyFill="1" applyAlignment="1">
      <alignment horizontal="left" vertical="top" wrapText="1" readingOrder="1"/>
    </xf>
    <xf numFmtId="170" fontId="3" fillId="3" borderId="0" xfId="0" applyNumberFormat="1" applyFont="1" applyFill="1" applyAlignment="1">
      <alignment horizontal="right" vertical="top" wrapText="1" readingOrder="1"/>
    </xf>
    <xf numFmtId="168" fontId="3" fillId="3" borderId="0" xfId="0" applyNumberFormat="1" applyFont="1" applyFill="1" applyAlignment="1">
      <alignment vertical="top" wrapText="1" readingOrder="1"/>
    </xf>
    <xf numFmtId="0" fontId="2" fillId="4" borderId="0" xfId="0" applyFont="1" applyFill="1" applyAlignment="1">
      <alignment horizontal="center" vertical="top" wrapText="1" readingOrder="1"/>
    </xf>
    <xf numFmtId="0" fontId="25" fillId="0" borderId="0" xfId="0" applyFont="1" applyAlignment="1">
      <alignment horizontal="right" vertical="top" wrapText="1" readingOrder="1"/>
    </xf>
    <xf numFmtId="0" fontId="12" fillId="2" borderId="8" xfId="0" applyFont="1" applyFill="1" applyBorder="1" applyAlignment="1">
      <alignment vertical="top" wrapText="1" readingOrder="1"/>
    </xf>
    <xf numFmtId="167" fontId="12" fillId="2" borderId="8" xfId="0" applyNumberFormat="1" applyFont="1" applyFill="1" applyBorder="1" applyAlignment="1">
      <alignment vertical="top" wrapText="1" readingOrder="1"/>
    </xf>
    <xf numFmtId="0" fontId="12" fillId="0" borderId="0" xfId="0" applyFont="1" applyAlignment="1">
      <alignment horizontal="left" vertical="top" wrapText="1" readingOrder="1"/>
    </xf>
    <xf numFmtId="0" fontId="12" fillId="2" borderId="11" xfId="0" applyFont="1" applyFill="1" applyBorder="1" applyAlignment="1">
      <alignment horizontal="center" vertical="top" wrapText="1" readingOrder="1"/>
    </xf>
    <xf numFmtId="0" fontId="12" fillId="2" borderId="18" xfId="0" applyFont="1" applyFill="1" applyBorder="1" applyAlignment="1">
      <alignment horizontal="center" wrapText="1" readingOrder="1"/>
    </xf>
    <xf numFmtId="0" fontId="12" fillId="2" borderId="24" xfId="0" applyFont="1" applyFill="1" applyBorder="1" applyAlignment="1">
      <alignment vertical="top" wrapText="1" readingOrder="1"/>
    </xf>
    <xf numFmtId="0" fontId="3" fillId="3" borderId="24" xfId="0" applyFont="1" applyFill="1" applyBorder="1" applyAlignment="1">
      <alignment vertical="top" wrapText="1" readingOrder="1"/>
    </xf>
    <xf numFmtId="0" fontId="3" fillId="0" borderId="24" xfId="0" applyFont="1" applyBorder="1" applyAlignment="1">
      <alignment vertical="top" wrapText="1" readingOrder="1"/>
    </xf>
    <xf numFmtId="0" fontId="12" fillId="2" borderId="18" xfId="0" applyFont="1" applyFill="1" applyBorder="1" applyAlignment="1">
      <alignment horizontal="center" vertical="top" wrapText="1" readingOrder="1"/>
    </xf>
    <xf numFmtId="0" fontId="3" fillId="0" borderId="42" xfId="0" applyFont="1" applyBorder="1" applyAlignment="1">
      <alignment vertical="center" wrapText="1" readingOrder="1"/>
    </xf>
    <xf numFmtId="0" fontId="1" fillId="0" borderId="43" xfId="0" applyFont="1" applyBorder="1" applyAlignment="1">
      <alignment vertical="top" wrapText="1"/>
    </xf>
    <xf numFmtId="0" fontId="1" fillId="0" borderId="44" xfId="0" applyFont="1" applyBorder="1" applyAlignment="1">
      <alignment vertical="top" wrapText="1"/>
    </xf>
    <xf numFmtId="0" fontId="3" fillId="0" borderId="47" xfId="0" applyFont="1" applyBorder="1" applyAlignment="1">
      <alignment vertical="center" wrapText="1" readingOrder="1"/>
    </xf>
    <xf numFmtId="0" fontId="1" fillId="0" borderId="48" xfId="0" applyFont="1" applyBorder="1" applyAlignment="1">
      <alignment vertical="top" wrapText="1"/>
    </xf>
    <xf numFmtId="0" fontId="1" fillId="0" borderId="46" xfId="0" applyFont="1" applyBorder="1" applyAlignment="1">
      <alignment vertical="top" wrapText="1"/>
    </xf>
    <xf numFmtId="0" fontId="27" fillId="0" borderId="35" xfId="0" applyFont="1" applyBorder="1" applyAlignment="1">
      <alignment horizontal="left" vertical="center" wrapText="1" readingOrder="1"/>
    </xf>
    <xf numFmtId="0" fontId="1" fillId="0" borderId="36" xfId="0" applyFont="1" applyBorder="1" applyAlignment="1">
      <alignment vertical="top" wrapText="1"/>
    </xf>
    <xf numFmtId="0" fontId="1" fillId="0" borderId="37" xfId="0" applyFont="1" applyBorder="1" applyAlignment="1">
      <alignment vertical="top" wrapText="1"/>
    </xf>
    <xf numFmtId="0" fontId="23" fillId="0" borderId="0" xfId="0" applyFont="1" applyAlignment="1">
      <alignment horizontal="left" vertical="top" wrapText="1" readingOrder="1"/>
    </xf>
    <xf numFmtId="0" fontId="3" fillId="0" borderId="34" xfId="0" applyFont="1" applyBorder="1" applyAlignment="1">
      <alignment vertical="top" wrapText="1" readingOrder="1"/>
    </xf>
    <xf numFmtId="0" fontId="1" fillId="0" borderId="34" xfId="0" applyFont="1" applyBorder="1" applyAlignment="1">
      <alignment vertical="top" wrapText="1"/>
    </xf>
    <xf numFmtId="0" fontId="3" fillId="0" borderId="0" xfId="0" applyFont="1" applyAlignment="1">
      <alignment horizontal="left" vertical="center" wrapText="1" readingOrder="1"/>
    </xf>
    <xf numFmtId="0" fontId="27" fillId="4" borderId="13" xfId="0" applyFont="1" applyFill="1" applyBorder="1" applyAlignment="1">
      <alignment horizontal="left" vertical="top" wrapText="1" readingOrder="1"/>
    </xf>
    <xf numFmtId="0" fontId="27" fillId="4" borderId="26" xfId="0" applyFont="1" applyFill="1" applyBorder="1" applyAlignment="1">
      <alignment horizontal="left" vertical="top" wrapText="1" readingOrder="1"/>
    </xf>
    <xf numFmtId="0" fontId="1" fillId="0" borderId="26" xfId="0" applyFont="1" applyBorder="1" applyAlignment="1">
      <alignment vertical="top" wrapText="1"/>
    </xf>
    <xf numFmtId="0" fontId="3" fillId="4" borderId="12" xfId="0" applyFont="1" applyFill="1" applyBorder="1" applyAlignment="1">
      <alignment horizontal="left" vertical="top" wrapText="1" readingOrder="1"/>
    </xf>
    <xf numFmtId="0" fontId="27" fillId="4" borderId="32" xfId="0" applyFont="1" applyFill="1" applyBorder="1" applyAlignment="1">
      <alignment horizontal="left" vertical="top" wrapText="1" readingOrder="1"/>
    </xf>
    <xf numFmtId="0" fontId="1" fillId="0" borderId="32" xfId="0" applyFont="1" applyBorder="1" applyAlignment="1">
      <alignment vertical="top" wrapText="1"/>
    </xf>
    <xf numFmtId="0" fontId="28" fillId="4" borderId="0" xfId="0" applyFont="1" applyFill="1" applyAlignment="1">
      <alignment horizontal="left" vertical="top" wrapText="1" readingOrder="1"/>
    </xf>
    <xf numFmtId="0" fontId="23" fillId="4" borderId="0" xfId="0" applyFont="1" applyFill="1" applyAlignment="1">
      <alignment horizontal="left" vertical="top" wrapText="1" readingOrder="1"/>
    </xf>
    <xf numFmtId="0" fontId="3" fillId="0" borderId="0" xfId="0" applyFont="1" applyAlignment="1">
      <alignment vertical="center" wrapText="1" readingOrder="1"/>
    </xf>
    <xf numFmtId="0" fontId="27" fillId="4" borderId="0" xfId="0" applyFont="1" applyFill="1" applyAlignment="1">
      <alignment horizontal="left" vertical="top" wrapText="1" readingOrder="1"/>
    </xf>
  </cellXfs>
  <cellStyles count="5">
    <cellStyle name="Comma 2" xfId="2" xr:uid="{00000000-0005-0000-0000-000001000000}"/>
    <cellStyle name="Komma" xfId="4" builtinId="3"/>
    <cellStyle name="Percent 2" xfId="3" xr:uid="{00000000-0005-0000-0000-000004000000}"/>
    <cellStyle name="Prozent" xfId="1"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FF0000"/>
      <rgbColor rgb="00D9D9D9"/>
      <rgbColor rgb="000000FF"/>
      <rgbColor rgb="00D3D3D3"/>
      <rgbColor rgb="0092D05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FF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198653</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21</xdr:row>
      <xdr:rowOff>0</xdr:rowOff>
    </xdr:from>
    <xdr:to>
      <xdr:col>2</xdr:col>
      <xdr:colOff>132016</xdr:colOff>
      <xdr:row>21</xdr:row>
      <xdr:rowOff>1092200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21</xdr:row>
      <xdr:rowOff>0</xdr:rowOff>
    </xdr:from>
    <xdr:to>
      <xdr:col>3</xdr:col>
      <xdr:colOff>1943100</xdr:colOff>
      <xdr:row>21</xdr:row>
      <xdr:rowOff>894988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198653</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507492</xdr:colOff>
      <xdr:row>2</xdr:row>
      <xdr:rowOff>198653</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198653</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198653</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editAs="oneCell">
    <xdr:from>
      <xdr:col>2</xdr:col>
      <xdr:colOff>57150</xdr:colOff>
      <xdr:row>6</xdr:row>
      <xdr:rowOff>171450</xdr:rowOff>
    </xdr:from>
    <xdr:to>
      <xdr:col>7</xdr:col>
      <xdr:colOff>2799356</xdr:colOff>
      <xdr:row>7</xdr:row>
      <xdr:rowOff>446992</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stretch>
          <a:fillRect/>
        </a:stretch>
      </xdr:blipFill>
      <xdr:spPr>
        <a:xfrm>
          <a:off x="152400" y="1438275"/>
          <a:ext cx="7952381" cy="5466667"/>
        </a:xfrm>
        <a:prstGeom prst="rect">
          <a:avLst/>
        </a:prstGeom>
      </xdr:spPr>
    </xdr:pic>
    <xdr:clientData/>
  </xdr:twoCellAnchor>
  <xdr:twoCellAnchor editAs="oneCell">
    <xdr:from>
      <xdr:col>2</xdr:col>
      <xdr:colOff>19050</xdr:colOff>
      <xdr:row>9</xdr:row>
      <xdr:rowOff>228600</xdr:rowOff>
    </xdr:from>
    <xdr:to>
      <xdr:col>7</xdr:col>
      <xdr:colOff>2742208</xdr:colOff>
      <xdr:row>10</xdr:row>
      <xdr:rowOff>456523</xdr:rowOff>
    </xdr:to>
    <xdr:pic>
      <xdr:nvPicPr>
        <xdr:cNvPr id="6" name="Picture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3"/>
        <a:stretch>
          <a:fillRect/>
        </a:stretch>
      </xdr:blipFill>
      <xdr:spPr>
        <a:xfrm>
          <a:off x="114300" y="7562850"/>
          <a:ext cx="7933333" cy="54190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198653</xdr:rowOff>
    </xdr:to>
    <xdr:pic>
      <xdr:nvPicPr>
        <xdr:cNvPr id="2" name="Picture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9944</xdr:colOff>
      <xdr:row>7</xdr:row>
      <xdr:rowOff>20777</xdr:rowOff>
    </xdr:from>
    <xdr:to>
      <xdr:col>7</xdr:col>
      <xdr:colOff>3784600</xdr:colOff>
      <xdr:row>8</xdr:row>
      <xdr:rowOff>469900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198653</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75666</xdr:colOff>
      <xdr:row>2</xdr:row>
      <xdr:rowOff>198653</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editAs="oneCell">
    <xdr:from>
      <xdr:col>2</xdr:col>
      <xdr:colOff>104775</xdr:colOff>
      <xdr:row>17</xdr:row>
      <xdr:rowOff>342900</xdr:rowOff>
    </xdr:from>
    <xdr:to>
      <xdr:col>31</xdr:col>
      <xdr:colOff>826693</xdr:colOff>
      <xdr:row>17</xdr:row>
      <xdr:rowOff>4200043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190500" y="4676775"/>
          <a:ext cx="15857143" cy="38571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198653</xdr:rowOff>
    </xdr:to>
    <xdr:pic>
      <xdr:nvPicPr>
        <xdr:cNvPr id="2" name="Picture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twoCellAnchor editAs="oneCell">
    <xdr:from>
      <xdr:col>1</xdr:col>
      <xdr:colOff>123825</xdr:colOff>
      <xdr:row>22</xdr:row>
      <xdr:rowOff>295275</xdr:rowOff>
    </xdr:from>
    <xdr:to>
      <xdr:col>15</xdr:col>
      <xdr:colOff>760143</xdr:colOff>
      <xdr:row>22</xdr:row>
      <xdr:rowOff>4504799</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stretch>
          <a:fillRect/>
        </a:stretch>
      </xdr:blipFill>
      <xdr:spPr>
        <a:xfrm>
          <a:off x="200025" y="9429750"/>
          <a:ext cx="14857143" cy="4209524"/>
        </a:xfrm>
        <a:prstGeom prst="rect">
          <a:avLst/>
        </a:prstGeom>
      </xdr:spPr>
    </xdr:pic>
    <xdr:clientData/>
  </xdr:twoCellAnchor>
  <xdr:twoCellAnchor editAs="oneCell">
    <xdr:from>
      <xdr:col>1</xdr:col>
      <xdr:colOff>95250</xdr:colOff>
      <xdr:row>18</xdr:row>
      <xdr:rowOff>619125</xdr:rowOff>
    </xdr:from>
    <xdr:to>
      <xdr:col>15</xdr:col>
      <xdr:colOff>779187</xdr:colOff>
      <xdr:row>18</xdr:row>
      <xdr:rowOff>4228649</xdr:rowOff>
    </xdr:to>
    <xdr:pic>
      <xdr:nvPicPr>
        <xdr:cNvPr id="6" name="Picture 5">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3"/>
        <a:stretch>
          <a:fillRect/>
        </a:stretch>
      </xdr:blipFill>
      <xdr:spPr>
        <a:xfrm>
          <a:off x="171450" y="5010150"/>
          <a:ext cx="14904762" cy="36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198653</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198653</xdr:rowOff>
    </xdr:to>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198653</xdr:rowOff>
    </xdr:to>
    <xdr:pic>
      <xdr:nvPicPr>
        <xdr:cNvPr id="2" name="Picture 1">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198653</xdr:rowOff>
    </xdr:to>
    <xdr:pic>
      <xdr:nvPicPr>
        <xdr:cNvPr id="2" name="Picture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9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198653</xdr:rowOff>
    </xdr:to>
    <xdr:pic>
      <xdr:nvPicPr>
        <xdr:cNvPr id="2" name="Picture 1">
          <a:extLst>
            <a:ext uri="{FF2B5EF4-FFF2-40B4-BE49-F238E27FC236}">
              <a16:creationId xmlns:a16="http://schemas.microsoft.com/office/drawing/2014/main" id="{00000000-0008-0000-1A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B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198653</xdr:rowOff>
    </xdr:to>
    <xdr:pic>
      <xdr:nvPicPr>
        <xdr:cNvPr id="2" name="Picture 1">
          <a:extLst>
            <a:ext uri="{FF2B5EF4-FFF2-40B4-BE49-F238E27FC236}">
              <a16:creationId xmlns:a16="http://schemas.microsoft.com/office/drawing/2014/main" id="{00000000-0008-0000-1C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198653</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a:extLst>
            <a:ext uri="{FF2B5EF4-FFF2-40B4-BE49-F238E27FC236}">
              <a16:creationId xmlns:a16="http://schemas.microsoft.com/office/drawing/2014/main" id="{00000000-0008-0000-1D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198653</xdr:rowOff>
    </xdr:to>
    <xdr:pic>
      <xdr:nvPicPr>
        <xdr:cNvPr id="2" name="Picture 1">
          <a:extLst>
            <a:ext uri="{FF2B5EF4-FFF2-40B4-BE49-F238E27FC236}">
              <a16:creationId xmlns:a16="http://schemas.microsoft.com/office/drawing/2014/main" id="{00000000-0008-0000-1E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198653</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198653</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198653</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Working%20Groups\ABS\Project%20Group\Data%20Analysis\202302%20Feb%2023%20Data%20Checking\Investor%20Report%20-%20Draft%20&amp;%20Final%20(not%20distributed)\DUKM%20C2\Driver%20UK%20Master%20C2%20Investor%20Report%20202302%20-%20Actual%20SONI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lection Criteria"/>
      <sheetName val="Index"/>
      <sheetName val="Dates"/>
      <sheetName val="ESMA LLD tab for import"/>
      <sheetName val="Emails"/>
      <sheetName val="Definitions Nov-22"/>
      <sheetName val="Pool Cut"/>
      <sheetName val="Queries - Current"/>
      <sheetName val="Queries - Balances"/>
      <sheetName val="Queries - Ineligible"/>
      <sheetName val="Ineligible"/>
      <sheetName val="Queries - Pool Data I"/>
      <sheetName val="Queries - Pool Data II"/>
      <sheetName val="Queries - Pool Data III"/>
      <sheetName val="Queries - Pool Data IV"/>
      <sheetName val="Queries - Pool Data VII"/>
      <sheetName val="Queries - Pool Data VIII"/>
      <sheetName val="Queries - Runout"/>
      <sheetName val="Queries - Prepayments"/>
      <sheetName val="BExRepositorySheet"/>
      <sheetName val="Adjustments"/>
      <sheetName val="Queries - Loan Level Data"/>
      <sheetName val="Formulas - Loan Level Data"/>
      <sheetName val="Queries - Outstanding Contracts"/>
      <sheetName val="Queries - Delinquent &amp; Defaults"/>
      <sheetName val="Formulas - Delinquent &amp; Default"/>
      <sheetName val="Queries - UK"/>
      <sheetName val="Queries - Write Offs"/>
      <sheetName val="Queries - Triggers"/>
      <sheetName val="Excess Mileage &amp; Reg 38 Adj"/>
      <sheetName val="SAP TRM DATA"/>
      <sheetName val="UPDATE"/>
      <sheetName val="Checks"/>
      <sheetName val="Opening Balances"/>
      <sheetName val="Additional UK data"/>
      <sheetName val="Key Figures"/>
      <sheetName val="Triggers"/>
      <sheetName val="Cover"/>
      <sheetName val="Contents"/>
      <sheetName val="Reporting details"/>
      <sheetName val="Parties overview"/>
      <sheetName val="Transaction events I"/>
      <sheetName val="Transaction events II"/>
      <sheetName val="Transaction events III"/>
      <sheetName val="Notes I"/>
      <sheetName val="Notes II"/>
      <sheetName val="Credit Enhancement"/>
      <sheetName val="Swaps &amp; Order of Priority"/>
      <sheetName val="Retention"/>
      <sheetName val="Amortisation profile I"/>
      <sheetName val="Amortisation profile II"/>
      <sheetName val="Run out schedule I"/>
      <sheetName val="Run out schedule II"/>
      <sheetName val="Outstanding contracts"/>
      <sheetName val="Delinquencies &amp; defaults I"/>
      <sheetName val="Delinquencies &amp; defaults II"/>
      <sheetName val="Defaults &amp; Recoveries"/>
      <sheetName val="Write-Offs"/>
      <sheetName val="Prepayments"/>
      <sheetName val="Pool data I"/>
      <sheetName val="Pool data II"/>
      <sheetName val="Pool data III"/>
      <sheetName val="Pool data IV"/>
      <sheetName val="Pool data V"/>
      <sheetName val="Pool data VI"/>
      <sheetName val="Pool data VII"/>
      <sheetName val="Pool data VIII"/>
      <sheetName val="Loan level data"/>
      <sheetName val="Supplementary UK Inform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4">
          <cell r="C54">
            <v>44985</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5"/>
  <sheetViews>
    <sheetView showGridLines="0" tabSelected="1" zoomScaleNormal="100" workbookViewId="0">
      <selection activeCell="I7" sqref="I7"/>
    </sheetView>
  </sheetViews>
  <sheetFormatPr baseColWidth="10" defaultColWidth="9.140625" defaultRowHeight="15" x14ac:dyDescent="0.25"/>
  <cols>
    <col min="1" max="1" width="1.85546875" customWidth="1"/>
    <col min="2" max="2" width="31.7109375" customWidth="1"/>
    <col min="3" max="3" width="12.140625" customWidth="1"/>
    <col min="4" max="4" width="29.140625" customWidth="1"/>
    <col min="5" max="5" width="26.42578125" customWidth="1"/>
  </cols>
  <sheetData>
    <row r="1" spans="1:5" ht="18" customHeight="1" x14ac:dyDescent="0.25">
      <c r="A1" s="361"/>
      <c r="B1" s="361"/>
      <c r="C1" s="367" t="s">
        <v>0</v>
      </c>
      <c r="D1" s="361"/>
      <c r="E1" s="361"/>
    </row>
    <row r="2" spans="1:5" ht="18" customHeight="1" x14ac:dyDescent="0.25">
      <c r="A2" s="361"/>
      <c r="B2" s="361"/>
      <c r="C2" s="367" t="s">
        <v>1</v>
      </c>
      <c r="D2" s="361"/>
      <c r="E2" s="361"/>
    </row>
    <row r="3" spans="1:5" ht="18" customHeight="1" x14ac:dyDescent="0.25">
      <c r="A3" s="361"/>
      <c r="B3" s="361"/>
      <c r="C3" s="367" t="s">
        <v>2</v>
      </c>
      <c r="D3" s="361"/>
      <c r="E3" s="361"/>
    </row>
    <row r="4" spans="1:5" ht="18" x14ac:dyDescent="0.25">
      <c r="A4" s="2" t="s">
        <v>2</v>
      </c>
      <c r="B4" s="368" t="s">
        <v>2</v>
      </c>
      <c r="C4" s="361"/>
      <c r="D4" s="4" t="s">
        <v>2</v>
      </c>
      <c r="E4" s="4" t="s">
        <v>2</v>
      </c>
    </row>
    <row r="5" spans="1:5" ht="21.6" customHeight="1" x14ac:dyDescent="0.25">
      <c r="A5" s="2" t="s">
        <v>2</v>
      </c>
      <c r="B5" s="363" t="s">
        <v>3</v>
      </c>
      <c r="C5" s="361"/>
      <c r="D5" s="365" t="s">
        <v>4</v>
      </c>
      <c r="E5" s="361"/>
    </row>
    <row r="6" spans="1:5" ht="9.4" customHeight="1" x14ac:dyDescent="0.25">
      <c r="A6" s="2" t="s">
        <v>2</v>
      </c>
      <c r="B6" s="364" t="s">
        <v>2</v>
      </c>
      <c r="C6" s="361"/>
      <c r="D6" s="366" t="s">
        <v>2</v>
      </c>
      <c r="E6" s="361"/>
    </row>
    <row r="7" spans="1:5" ht="95.65" customHeight="1" x14ac:dyDescent="0.25">
      <c r="A7" s="2" t="s">
        <v>2</v>
      </c>
      <c r="B7" s="363" t="s">
        <v>5</v>
      </c>
      <c r="C7" s="361"/>
      <c r="D7" s="362" t="s">
        <v>6</v>
      </c>
      <c r="E7" s="361"/>
    </row>
    <row r="8" spans="1:5" ht="9.4" customHeight="1" x14ac:dyDescent="0.25">
      <c r="A8" s="2" t="s">
        <v>2</v>
      </c>
      <c r="B8" s="364" t="s">
        <v>2</v>
      </c>
      <c r="C8" s="361"/>
      <c r="D8" s="362" t="s">
        <v>2</v>
      </c>
      <c r="E8" s="361"/>
    </row>
    <row r="9" spans="1:5" ht="18" customHeight="1" x14ac:dyDescent="0.25">
      <c r="A9" s="2" t="s">
        <v>2</v>
      </c>
      <c r="B9" s="363" t="s">
        <v>7</v>
      </c>
      <c r="C9" s="361"/>
      <c r="D9" s="362" t="s">
        <v>8</v>
      </c>
      <c r="E9" s="361"/>
    </row>
    <row r="10" spans="1:5" ht="9.4" customHeight="1" x14ac:dyDescent="0.25">
      <c r="A10" s="2" t="s">
        <v>2</v>
      </c>
      <c r="B10" s="364" t="s">
        <v>2</v>
      </c>
      <c r="C10" s="361"/>
      <c r="D10" s="362" t="s">
        <v>2</v>
      </c>
      <c r="E10" s="361"/>
    </row>
    <row r="11" spans="1:5" ht="18" customHeight="1" x14ac:dyDescent="0.25">
      <c r="A11" s="2" t="s">
        <v>2</v>
      </c>
      <c r="B11" s="363" t="s">
        <v>9</v>
      </c>
      <c r="C11" s="361"/>
      <c r="D11" s="362" t="s">
        <v>8</v>
      </c>
      <c r="E11" s="361"/>
    </row>
    <row r="12" spans="1:5" ht="9.4" customHeight="1" x14ac:dyDescent="0.25">
      <c r="A12" s="2" t="s">
        <v>2</v>
      </c>
      <c r="B12" s="364" t="s">
        <v>2</v>
      </c>
      <c r="C12" s="361"/>
      <c r="D12" s="362" t="s">
        <v>2</v>
      </c>
      <c r="E12" s="361"/>
    </row>
    <row r="13" spans="1:5" ht="18" customHeight="1" x14ac:dyDescent="0.25">
      <c r="A13" s="2" t="s">
        <v>2</v>
      </c>
      <c r="B13" s="363" t="s">
        <v>10</v>
      </c>
      <c r="C13" s="361"/>
      <c r="D13" s="362" t="s">
        <v>8</v>
      </c>
      <c r="E13" s="361"/>
    </row>
    <row r="14" spans="1:5" ht="9.4" customHeight="1" x14ac:dyDescent="0.25">
      <c r="A14" s="2" t="s">
        <v>2</v>
      </c>
      <c r="B14" s="364" t="s">
        <v>2</v>
      </c>
      <c r="C14" s="361"/>
      <c r="D14" s="362" t="s">
        <v>2</v>
      </c>
      <c r="E14" s="361"/>
    </row>
    <row r="15" spans="1:5" ht="92.25" customHeight="1" x14ac:dyDescent="0.25">
      <c r="A15" s="2" t="s">
        <v>2</v>
      </c>
      <c r="B15" s="363" t="s">
        <v>11</v>
      </c>
      <c r="C15" s="361"/>
      <c r="D15" s="362" t="s">
        <v>12</v>
      </c>
      <c r="E15" s="361"/>
    </row>
    <row r="16" spans="1:5" ht="9.4" customHeight="1" x14ac:dyDescent="0.25">
      <c r="A16" s="2" t="s">
        <v>2</v>
      </c>
      <c r="B16" s="364" t="s">
        <v>2</v>
      </c>
      <c r="C16" s="361"/>
      <c r="D16" s="362" t="s">
        <v>2</v>
      </c>
      <c r="E16" s="361"/>
    </row>
    <row r="17" spans="1:5" ht="39.6" customHeight="1" x14ac:dyDescent="0.25">
      <c r="A17" s="2" t="s">
        <v>2</v>
      </c>
      <c r="B17" s="363" t="s">
        <v>13</v>
      </c>
      <c r="C17" s="361"/>
      <c r="D17" s="362" t="s">
        <v>14</v>
      </c>
      <c r="E17" s="361"/>
    </row>
    <row r="18" spans="1:5" ht="9.4" customHeight="1" x14ac:dyDescent="0.25">
      <c r="A18" s="2" t="s">
        <v>2</v>
      </c>
      <c r="B18" s="364" t="s">
        <v>2</v>
      </c>
      <c r="C18" s="361"/>
      <c r="D18" s="362" t="s">
        <v>2</v>
      </c>
      <c r="E18" s="361"/>
    </row>
    <row r="19" spans="1:5" ht="95.25" customHeight="1" x14ac:dyDescent="0.25">
      <c r="A19" s="2" t="s">
        <v>2</v>
      </c>
      <c r="B19" s="363" t="s">
        <v>15</v>
      </c>
      <c r="C19" s="361"/>
      <c r="D19" s="362" t="s">
        <v>16</v>
      </c>
      <c r="E19" s="361"/>
    </row>
    <row r="20" spans="1:5" ht="113.25" customHeight="1" x14ac:dyDescent="0.25">
      <c r="A20" s="2" t="s">
        <v>2</v>
      </c>
      <c r="B20" s="360" t="s">
        <v>1166</v>
      </c>
      <c r="C20" s="361"/>
      <c r="D20" s="361"/>
      <c r="E20" s="361"/>
    </row>
    <row r="21" spans="1:5" x14ac:dyDescent="0.25">
      <c r="A21" s="2" t="s">
        <v>2</v>
      </c>
      <c r="B21" s="362" t="s">
        <v>2</v>
      </c>
      <c r="C21" s="361"/>
      <c r="D21" s="6" t="s">
        <v>2</v>
      </c>
      <c r="E21" s="6" t="s">
        <v>2</v>
      </c>
    </row>
    <row r="22" spans="1:5" ht="87" customHeight="1" x14ac:dyDescent="0.25">
      <c r="A22" s="2" t="s">
        <v>2</v>
      </c>
      <c r="B22" s="361"/>
      <c r="C22" s="361"/>
      <c r="D22" s="361"/>
      <c r="E22" s="6" t="s">
        <v>2</v>
      </c>
    </row>
    <row r="23" spans="1:5" ht="0" hidden="1" customHeight="1" x14ac:dyDescent="0.25">
      <c r="B23" s="361"/>
      <c r="C23" s="361"/>
      <c r="D23" s="361"/>
    </row>
    <row r="24" spans="1:5" ht="91.5" customHeight="1" x14ac:dyDescent="0.25"/>
    <row r="25" spans="1:5" ht="0" hidden="1" customHeight="1" x14ac:dyDescent="0.25"/>
  </sheetData>
  <sheetProtection algorithmName="SHA-512" hashValue="9ZpN5iaaOyG00VBeJ4PllviaCAXQQwCVaH/57Uv2RY6cZLkLemKi3brut0k7lC6ErH42UPYnVSTZtzmidR51Tg==" saltValue="rxsyj2K1H9Dd4YR60wMIAA==" spinCount="100000" sheet="1" objects="1" scenarios="1"/>
  <mergeCells count="39">
    <mergeCell ref="A1:B3"/>
    <mergeCell ref="C1:E1"/>
    <mergeCell ref="C2:E2"/>
    <mergeCell ref="C3:E3"/>
    <mergeCell ref="B4:C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20:E20"/>
    <mergeCell ref="B21:C21"/>
    <mergeCell ref="B22:C23"/>
    <mergeCell ref="D22:D23"/>
    <mergeCell ref="B17:C17"/>
    <mergeCell ref="D17:E17"/>
    <mergeCell ref="B18:C18"/>
    <mergeCell ref="D18:E18"/>
    <mergeCell ref="B19:C19"/>
    <mergeCell ref="D19:E19"/>
  </mergeCells>
  <pageMargins left="0.23622047244094491" right="0.23622047244094491" top="0.23622047244094491" bottom="0.23622047244094491" header="0.23622047244094491" footer="0.23622047244094491"/>
  <pageSetup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9"/>
  <sheetViews>
    <sheetView showGridLines="0" topLeftCell="A2" zoomScaleNormal="100" workbookViewId="0">
      <selection activeCell="E5" sqref="E5"/>
    </sheetView>
  </sheetViews>
  <sheetFormatPr baseColWidth="10" defaultColWidth="9.140625" defaultRowHeight="15" x14ac:dyDescent="0.25"/>
  <cols>
    <col min="1" max="1" width="1.28515625" customWidth="1"/>
    <col min="2" max="2" width="32.28515625" customWidth="1"/>
    <col min="3" max="3" width="68" customWidth="1"/>
    <col min="4" max="4" width="26.85546875" customWidth="1"/>
    <col min="5" max="5" width="23.85546875" customWidth="1"/>
    <col min="6" max="6" width="0" hidden="1" customWidth="1"/>
  </cols>
  <sheetData>
    <row r="1" spans="1:5" ht="18" customHeight="1" x14ac:dyDescent="0.25">
      <c r="A1" s="361"/>
      <c r="B1" s="361"/>
      <c r="C1" s="367" t="s">
        <v>0</v>
      </c>
      <c r="D1" s="361"/>
      <c r="E1" s="361"/>
    </row>
    <row r="2" spans="1:5" ht="18" customHeight="1" x14ac:dyDescent="0.25">
      <c r="A2" s="361"/>
      <c r="B2" s="361"/>
      <c r="C2" s="367" t="s">
        <v>1</v>
      </c>
      <c r="D2" s="361"/>
      <c r="E2" s="361"/>
    </row>
    <row r="3" spans="1:5" ht="18" customHeight="1" x14ac:dyDescent="0.25">
      <c r="A3" s="361"/>
      <c r="B3" s="361"/>
      <c r="C3" s="367" t="s">
        <v>2</v>
      </c>
      <c r="D3" s="361"/>
      <c r="E3" s="361"/>
    </row>
    <row r="4" spans="1:5" x14ac:dyDescent="0.25">
      <c r="A4" s="6" t="s">
        <v>2</v>
      </c>
      <c r="B4" s="362" t="s">
        <v>2</v>
      </c>
      <c r="C4" s="361"/>
      <c r="D4" s="6" t="s">
        <v>2</v>
      </c>
      <c r="E4" s="6" t="s">
        <v>2</v>
      </c>
    </row>
    <row r="5" spans="1:5" x14ac:dyDescent="0.25">
      <c r="A5" s="6" t="s">
        <v>2</v>
      </c>
      <c r="B5" s="368" t="s">
        <v>38</v>
      </c>
      <c r="C5" s="361"/>
      <c r="D5" s="6" t="s">
        <v>2</v>
      </c>
      <c r="E5" s="6" t="s">
        <v>2</v>
      </c>
    </row>
    <row r="6" spans="1:5" x14ac:dyDescent="0.25">
      <c r="A6" s="6" t="s">
        <v>2</v>
      </c>
      <c r="B6" s="362" t="s">
        <v>2</v>
      </c>
      <c r="C6" s="361"/>
      <c r="D6" s="6" t="s">
        <v>2</v>
      </c>
      <c r="E6" s="6" t="s">
        <v>2</v>
      </c>
    </row>
    <row r="7" spans="1:5" ht="24" x14ac:dyDescent="0.25">
      <c r="A7" s="2" t="s">
        <v>2</v>
      </c>
      <c r="B7" s="408"/>
      <c r="C7" s="402"/>
      <c r="D7" s="39" t="s">
        <v>436</v>
      </c>
      <c r="E7" s="39" t="s">
        <v>154</v>
      </c>
    </row>
    <row r="8" spans="1:5" x14ac:dyDescent="0.25">
      <c r="A8" s="2" t="s">
        <v>2</v>
      </c>
      <c r="B8" s="403" t="s">
        <v>437</v>
      </c>
      <c r="C8" s="402"/>
      <c r="D8" s="134">
        <v>632300000</v>
      </c>
      <c r="E8" s="135">
        <v>9.5154583786465685E-2</v>
      </c>
    </row>
    <row r="9" spans="1:5" x14ac:dyDescent="0.25">
      <c r="A9" s="2" t="s">
        <v>2</v>
      </c>
      <c r="B9" s="401" t="s">
        <v>438</v>
      </c>
      <c r="C9" s="402"/>
      <c r="D9" s="126">
        <v>842658196.10000002</v>
      </c>
      <c r="E9" s="136">
        <v>0.12681130780349437</v>
      </c>
    </row>
    <row r="10" spans="1:5" x14ac:dyDescent="0.25">
      <c r="A10" s="2" t="s">
        <v>2</v>
      </c>
      <c r="B10" s="403" t="s">
        <v>439</v>
      </c>
      <c r="C10" s="402"/>
      <c r="D10" s="134">
        <v>545118586.29999995</v>
      </c>
      <c r="E10" s="135">
        <v>8.2034686372992396E-2</v>
      </c>
    </row>
    <row r="11" spans="1:5" x14ac:dyDescent="0.25">
      <c r="A11" s="2" t="s">
        <v>2</v>
      </c>
      <c r="B11" s="401" t="s">
        <v>440</v>
      </c>
      <c r="C11" s="402"/>
      <c r="D11" s="137">
        <v>63086400</v>
      </c>
      <c r="E11" s="138">
        <v>1.2E-2</v>
      </c>
    </row>
    <row r="12" spans="1:5" x14ac:dyDescent="0.25">
      <c r="A12" s="2" t="s">
        <v>2</v>
      </c>
      <c r="B12" s="401" t="s">
        <v>2</v>
      </c>
      <c r="C12" s="402"/>
      <c r="D12" s="33" t="s">
        <v>2</v>
      </c>
      <c r="E12" s="33" t="s">
        <v>2</v>
      </c>
    </row>
    <row r="13" spans="1:5" ht="24" x14ac:dyDescent="0.25">
      <c r="A13" s="2" t="s">
        <v>2</v>
      </c>
      <c r="B13" s="408" t="s">
        <v>441</v>
      </c>
      <c r="C13" s="402"/>
      <c r="D13" s="39" t="s">
        <v>436</v>
      </c>
      <c r="E13" s="39" t="s">
        <v>154</v>
      </c>
    </row>
    <row r="14" spans="1:5" x14ac:dyDescent="0.25">
      <c r="A14" s="2" t="s">
        <v>2</v>
      </c>
      <c r="B14" s="498" t="s">
        <v>296</v>
      </c>
      <c r="C14" s="402"/>
      <c r="D14" s="124">
        <v>632300000</v>
      </c>
      <c r="E14" s="139">
        <v>9.6726411208585911E-2</v>
      </c>
    </row>
    <row r="15" spans="1:5" x14ac:dyDescent="0.25">
      <c r="A15" s="2" t="s">
        <v>2</v>
      </c>
      <c r="B15" s="410" t="s">
        <v>442</v>
      </c>
      <c r="C15" s="402"/>
      <c r="D15" s="140">
        <v>735032160.38</v>
      </c>
      <c r="E15" s="141">
        <v>0.11244191522449969</v>
      </c>
    </row>
    <row r="16" spans="1:5" x14ac:dyDescent="0.25">
      <c r="A16" s="2" t="s">
        <v>2</v>
      </c>
      <c r="B16" s="366" t="s">
        <v>443</v>
      </c>
      <c r="C16" s="361"/>
      <c r="D16" s="126">
        <v>599847674.88</v>
      </c>
      <c r="E16" s="142">
        <v>9.1762000415873846E-2</v>
      </c>
    </row>
    <row r="17" spans="1:5" x14ac:dyDescent="0.25">
      <c r="A17" s="2" t="s">
        <v>2</v>
      </c>
      <c r="B17" s="403" t="s">
        <v>444</v>
      </c>
      <c r="C17" s="402"/>
      <c r="D17" s="134">
        <v>12554154.029999999</v>
      </c>
      <c r="E17" s="135">
        <v>1.9204780406163308E-3</v>
      </c>
    </row>
    <row r="18" spans="1:5" x14ac:dyDescent="0.25">
      <c r="A18" s="2" t="s">
        <v>2</v>
      </c>
      <c r="B18" s="366" t="s">
        <v>445</v>
      </c>
      <c r="C18" s="361"/>
      <c r="D18" s="126">
        <v>12268570.460000001</v>
      </c>
      <c r="E18" s="142">
        <v>1.8767907500481893E-3</v>
      </c>
    </row>
    <row r="19" spans="1:5" x14ac:dyDescent="0.25">
      <c r="A19" s="2" t="s">
        <v>2</v>
      </c>
      <c r="B19" s="403" t="s">
        <v>446</v>
      </c>
      <c r="C19" s="402"/>
      <c r="D19" s="134">
        <v>0</v>
      </c>
      <c r="E19" s="135">
        <v>0</v>
      </c>
    </row>
    <row r="20" spans="1:5" x14ac:dyDescent="0.25">
      <c r="A20" s="2" t="s">
        <v>2</v>
      </c>
      <c r="B20" s="378" t="s">
        <v>447</v>
      </c>
      <c r="C20" s="361"/>
      <c r="D20" s="124">
        <v>624670399.37</v>
      </c>
      <c r="E20" s="143">
        <v>9.5559269206538358E-2</v>
      </c>
    </row>
    <row r="21" spans="1:5" x14ac:dyDescent="0.25">
      <c r="A21" s="2" t="s">
        <v>2</v>
      </c>
      <c r="B21" s="410" t="s">
        <v>448</v>
      </c>
      <c r="C21" s="402"/>
      <c r="D21" s="140">
        <v>1992002559.75</v>
      </c>
      <c r="E21" s="141">
        <v>0.30472759563962398</v>
      </c>
    </row>
    <row r="22" spans="1:5" x14ac:dyDescent="0.25">
      <c r="A22" s="2" t="s">
        <v>2</v>
      </c>
      <c r="B22" s="378" t="s">
        <v>449</v>
      </c>
      <c r="C22" s="361"/>
      <c r="D22" s="124">
        <v>1359702559.75</v>
      </c>
      <c r="E22" s="143">
        <v>0.20800118443103804</v>
      </c>
    </row>
    <row r="23" spans="1:5" x14ac:dyDescent="0.25">
      <c r="A23" s="2" t="s">
        <v>2</v>
      </c>
      <c r="B23" s="378" t="s">
        <v>2</v>
      </c>
      <c r="C23" s="361"/>
      <c r="D23" s="144" t="s">
        <v>2</v>
      </c>
      <c r="E23" s="2" t="s">
        <v>2</v>
      </c>
    </row>
    <row r="24" spans="1:5" x14ac:dyDescent="0.25">
      <c r="A24" s="2" t="s">
        <v>2</v>
      </c>
      <c r="B24" s="410" t="s">
        <v>450</v>
      </c>
      <c r="C24" s="402"/>
      <c r="D24" s="57" t="s">
        <v>2</v>
      </c>
      <c r="E24" s="140">
        <v>6536994313.1300001</v>
      </c>
    </row>
    <row r="25" spans="1:5" x14ac:dyDescent="0.25">
      <c r="A25" s="2" t="s">
        <v>2</v>
      </c>
      <c r="B25" s="366" t="s">
        <v>2</v>
      </c>
      <c r="C25" s="361"/>
      <c r="D25" s="2" t="s">
        <v>2</v>
      </c>
      <c r="E25" s="2" t="s">
        <v>2</v>
      </c>
    </row>
    <row r="26" spans="1:5" x14ac:dyDescent="0.25">
      <c r="A26" s="2" t="s">
        <v>2</v>
      </c>
      <c r="B26" s="422" t="s">
        <v>451</v>
      </c>
      <c r="C26" s="361"/>
      <c r="D26" s="74" t="s">
        <v>2</v>
      </c>
      <c r="E26" s="12" t="s">
        <v>452</v>
      </c>
    </row>
    <row r="27" spans="1:5" x14ac:dyDescent="0.25">
      <c r="A27" s="2" t="s">
        <v>2</v>
      </c>
      <c r="B27" s="366" t="s">
        <v>453</v>
      </c>
      <c r="C27" s="361"/>
      <c r="D27" s="2" t="s">
        <v>2</v>
      </c>
      <c r="E27" s="126">
        <v>358262698.77999997</v>
      </c>
    </row>
    <row r="28" spans="1:5" x14ac:dyDescent="0.25">
      <c r="A28" s="2" t="s">
        <v>2</v>
      </c>
      <c r="B28" s="414" t="s">
        <v>454</v>
      </c>
      <c r="C28" s="361"/>
      <c r="D28" s="47" t="s">
        <v>2</v>
      </c>
      <c r="E28" s="131">
        <v>6823971.9000000004</v>
      </c>
    </row>
    <row r="29" spans="1:5" x14ac:dyDescent="0.25">
      <c r="A29" s="2" t="s">
        <v>2</v>
      </c>
      <c r="B29" s="366" t="s">
        <v>2</v>
      </c>
      <c r="C29" s="361"/>
      <c r="D29" s="2" t="s">
        <v>2</v>
      </c>
      <c r="E29" s="2" t="s">
        <v>2</v>
      </c>
    </row>
    <row r="30" spans="1:5" x14ac:dyDescent="0.25">
      <c r="A30" s="2" t="s">
        <v>2</v>
      </c>
      <c r="B30" s="368" t="s">
        <v>455</v>
      </c>
      <c r="C30" s="361"/>
      <c r="D30" s="16" t="s">
        <v>2</v>
      </c>
      <c r="E30" s="2" t="s">
        <v>2</v>
      </c>
    </row>
    <row r="31" spans="1:5" x14ac:dyDescent="0.25">
      <c r="A31" s="2" t="s">
        <v>2</v>
      </c>
      <c r="B31" s="366" t="s">
        <v>2</v>
      </c>
      <c r="C31" s="361"/>
      <c r="D31" s="2" t="s">
        <v>2</v>
      </c>
      <c r="E31" s="2" t="s">
        <v>2</v>
      </c>
    </row>
    <row r="32" spans="1:5" x14ac:dyDescent="0.25">
      <c r="A32" s="2" t="s">
        <v>2</v>
      </c>
      <c r="B32" s="422" t="s">
        <v>456</v>
      </c>
      <c r="C32" s="361"/>
      <c r="D32" s="96" t="s">
        <v>2</v>
      </c>
      <c r="E32" s="122" t="s">
        <v>457</v>
      </c>
    </row>
    <row r="33" spans="1:5" x14ac:dyDescent="0.25">
      <c r="A33" s="2" t="s">
        <v>2</v>
      </c>
      <c r="B33" s="497" t="s">
        <v>458</v>
      </c>
      <c r="C33" s="361"/>
      <c r="D33" s="145" t="s">
        <v>2</v>
      </c>
      <c r="E33" s="146">
        <v>67086520</v>
      </c>
    </row>
    <row r="34" spans="1:5" x14ac:dyDescent="0.25">
      <c r="A34" s="2" t="s">
        <v>2</v>
      </c>
      <c r="B34" s="414" t="s">
        <v>459</v>
      </c>
      <c r="C34" s="361"/>
      <c r="D34" s="40" t="s">
        <v>2</v>
      </c>
      <c r="E34" s="131">
        <v>63086400</v>
      </c>
    </row>
    <row r="35" spans="1:5" x14ac:dyDescent="0.25">
      <c r="A35" s="2" t="s">
        <v>2</v>
      </c>
      <c r="B35" s="496" t="s">
        <v>460</v>
      </c>
      <c r="C35" s="361"/>
      <c r="D35" s="147" t="s">
        <v>2</v>
      </c>
      <c r="E35" s="148">
        <v>4000000</v>
      </c>
    </row>
    <row r="36" spans="1:5" x14ac:dyDescent="0.25">
      <c r="A36" s="2" t="s">
        <v>2</v>
      </c>
      <c r="B36" s="492" t="s">
        <v>461</v>
      </c>
      <c r="C36" s="493"/>
      <c r="D36" s="307" t="s">
        <v>2</v>
      </c>
      <c r="E36" s="308">
        <v>120</v>
      </c>
    </row>
    <row r="37" spans="1:5" x14ac:dyDescent="0.25">
      <c r="A37" s="2" t="s">
        <v>2</v>
      </c>
      <c r="B37" s="378" t="s">
        <v>462</v>
      </c>
      <c r="C37" s="361"/>
      <c r="D37" s="16" t="s">
        <v>2</v>
      </c>
      <c r="E37" s="124">
        <v>62127501.039999999</v>
      </c>
    </row>
    <row r="38" spans="1:5" x14ac:dyDescent="0.25">
      <c r="A38" s="2" t="s">
        <v>2</v>
      </c>
      <c r="B38" s="492" t="s">
        <v>459</v>
      </c>
      <c r="C38" s="493"/>
      <c r="D38" s="309" t="s">
        <v>2</v>
      </c>
      <c r="E38" s="308">
        <v>62127501.039999999</v>
      </c>
    </row>
    <row r="39" spans="1:5" x14ac:dyDescent="0.25">
      <c r="A39" s="2" t="s">
        <v>2</v>
      </c>
      <c r="B39" s="378" t="s">
        <v>463</v>
      </c>
      <c r="C39" s="361"/>
      <c r="D39" s="2" t="s">
        <v>2</v>
      </c>
      <c r="E39" s="124">
        <v>66365187.039999999</v>
      </c>
    </row>
    <row r="40" spans="1:5" x14ac:dyDescent="0.25">
      <c r="A40" s="2" t="s">
        <v>2</v>
      </c>
      <c r="B40" s="492" t="s">
        <v>459</v>
      </c>
      <c r="C40" s="493"/>
      <c r="D40" s="309" t="s">
        <v>2</v>
      </c>
      <c r="E40" s="308">
        <v>62365027.039999999</v>
      </c>
    </row>
    <row r="41" spans="1:5" x14ac:dyDescent="0.25">
      <c r="A41" s="2" t="s">
        <v>2</v>
      </c>
      <c r="B41" s="366" t="s">
        <v>460</v>
      </c>
      <c r="C41" s="361"/>
      <c r="D41" s="2" t="s">
        <v>2</v>
      </c>
      <c r="E41" s="126">
        <v>4000000</v>
      </c>
    </row>
    <row r="42" spans="1:5" x14ac:dyDescent="0.25">
      <c r="A42" s="2" t="s">
        <v>2</v>
      </c>
      <c r="B42" s="495" t="s">
        <v>461</v>
      </c>
      <c r="C42" s="493"/>
      <c r="D42" s="310" t="s">
        <v>2</v>
      </c>
      <c r="E42" s="311">
        <v>160</v>
      </c>
    </row>
    <row r="43" spans="1:5" x14ac:dyDescent="0.25">
      <c r="A43" s="2" t="s">
        <v>2</v>
      </c>
      <c r="B43" s="378" t="s">
        <v>464</v>
      </c>
      <c r="C43" s="361"/>
      <c r="D43" s="16" t="s">
        <v>2</v>
      </c>
      <c r="E43" s="314">
        <v>-237516</v>
      </c>
    </row>
    <row r="44" spans="1:5" x14ac:dyDescent="0.25">
      <c r="A44" s="2" t="s">
        <v>2</v>
      </c>
      <c r="B44" s="495" t="s">
        <v>465</v>
      </c>
      <c r="C44" s="493"/>
      <c r="D44" s="310" t="s">
        <v>2</v>
      </c>
      <c r="E44" s="312">
        <v>-424302.15</v>
      </c>
    </row>
    <row r="45" spans="1:5" x14ac:dyDescent="0.25">
      <c r="A45" s="2" t="s">
        <v>2</v>
      </c>
      <c r="B45" s="366" t="s">
        <v>466</v>
      </c>
      <c r="C45" s="361"/>
      <c r="D45" s="2" t="s">
        <v>2</v>
      </c>
      <c r="E45" s="126">
        <v>0</v>
      </c>
    </row>
    <row r="46" spans="1:5" x14ac:dyDescent="0.25">
      <c r="A46" s="2" t="s">
        <v>2</v>
      </c>
      <c r="B46" s="495" t="s">
        <v>467</v>
      </c>
      <c r="C46" s="493"/>
      <c r="D46" s="310" t="s">
        <v>2</v>
      </c>
      <c r="E46" s="311">
        <v>186776.15</v>
      </c>
    </row>
    <row r="47" spans="1:5" x14ac:dyDescent="0.25">
      <c r="A47" s="2" t="s">
        <v>2</v>
      </c>
      <c r="B47" s="366" t="s">
        <v>468</v>
      </c>
      <c r="C47" s="361"/>
      <c r="D47" s="2" t="s">
        <v>2</v>
      </c>
      <c r="E47" s="130">
        <v>-8330299.29</v>
      </c>
    </row>
    <row r="48" spans="1:5" x14ac:dyDescent="0.25">
      <c r="A48" s="2" t="s">
        <v>2</v>
      </c>
      <c r="B48" s="495" t="s">
        <v>469</v>
      </c>
      <c r="C48" s="493"/>
      <c r="D48" s="310" t="s">
        <v>2</v>
      </c>
      <c r="E48" s="311">
        <v>8330299.29</v>
      </c>
    </row>
    <row r="49" spans="1:5" x14ac:dyDescent="0.25">
      <c r="A49" s="2" t="s">
        <v>2</v>
      </c>
      <c r="B49" s="366" t="s">
        <v>470</v>
      </c>
      <c r="C49" s="361"/>
      <c r="D49" s="2" t="s">
        <v>2</v>
      </c>
      <c r="E49" s="126">
        <v>0</v>
      </c>
    </row>
    <row r="50" spans="1:5" x14ac:dyDescent="0.25">
      <c r="A50" s="2" t="s">
        <v>2</v>
      </c>
      <c r="B50" s="495" t="s">
        <v>471</v>
      </c>
      <c r="C50" s="493"/>
      <c r="D50" s="310" t="s">
        <v>2</v>
      </c>
      <c r="E50" s="311">
        <v>0</v>
      </c>
    </row>
    <row r="51" spans="1:5" x14ac:dyDescent="0.25">
      <c r="A51" s="2" t="s">
        <v>2</v>
      </c>
      <c r="B51" s="366" t="s">
        <v>472</v>
      </c>
      <c r="C51" s="361"/>
      <c r="D51" s="2" t="s">
        <v>2</v>
      </c>
      <c r="E51" s="126">
        <v>0</v>
      </c>
    </row>
    <row r="52" spans="1:5" x14ac:dyDescent="0.25">
      <c r="A52" s="2" t="s">
        <v>2</v>
      </c>
      <c r="B52" s="495" t="s">
        <v>473</v>
      </c>
      <c r="C52" s="493"/>
      <c r="D52" s="310" t="s">
        <v>2</v>
      </c>
      <c r="E52" s="311">
        <v>10</v>
      </c>
    </row>
    <row r="53" spans="1:5" x14ac:dyDescent="0.25">
      <c r="A53" s="2" t="s">
        <v>2</v>
      </c>
      <c r="B53" s="378" t="s">
        <v>435</v>
      </c>
      <c r="C53" s="361"/>
      <c r="D53" s="16" t="s">
        <v>2</v>
      </c>
      <c r="E53" s="124">
        <v>66127671.039999999</v>
      </c>
    </row>
    <row r="54" spans="1:5" x14ac:dyDescent="0.25">
      <c r="A54" s="2" t="s">
        <v>2</v>
      </c>
      <c r="B54" s="495" t="s">
        <v>459</v>
      </c>
      <c r="C54" s="493"/>
      <c r="D54" s="310" t="s">
        <v>2</v>
      </c>
      <c r="E54" s="311">
        <v>62127501.039999999</v>
      </c>
    </row>
    <row r="55" spans="1:5" x14ac:dyDescent="0.25">
      <c r="A55" s="2" t="s">
        <v>2</v>
      </c>
      <c r="B55" s="366" t="s">
        <v>460</v>
      </c>
      <c r="C55" s="361"/>
      <c r="D55" s="2" t="s">
        <v>2</v>
      </c>
      <c r="E55" s="126">
        <v>4000000</v>
      </c>
    </row>
    <row r="56" spans="1:5" x14ac:dyDescent="0.25">
      <c r="A56" s="2" t="s">
        <v>2</v>
      </c>
      <c r="B56" s="492" t="s">
        <v>461</v>
      </c>
      <c r="C56" s="493"/>
      <c r="D56" s="309" t="s">
        <v>2</v>
      </c>
      <c r="E56" s="308">
        <v>170</v>
      </c>
    </row>
    <row r="57" spans="1:5" x14ac:dyDescent="0.25">
      <c r="A57" s="2" t="s">
        <v>2</v>
      </c>
      <c r="B57" s="378" t="s">
        <v>474</v>
      </c>
      <c r="C57" s="361"/>
      <c r="D57" s="16" t="s">
        <v>2</v>
      </c>
      <c r="E57" s="143">
        <v>1.1999999999891835E-2</v>
      </c>
    </row>
    <row r="58" spans="1:5" x14ac:dyDescent="0.25">
      <c r="A58" s="2" t="s">
        <v>2</v>
      </c>
      <c r="B58" s="494" t="s">
        <v>475</v>
      </c>
      <c r="C58" s="493"/>
      <c r="D58" s="307" t="s">
        <v>2</v>
      </c>
      <c r="E58" s="313">
        <v>1.2E-2</v>
      </c>
    </row>
    <row r="59" spans="1:5" x14ac:dyDescent="0.25">
      <c r="A59" s="2" t="s">
        <v>2</v>
      </c>
      <c r="B59" s="378" t="s">
        <v>476</v>
      </c>
      <c r="C59" s="361"/>
      <c r="D59" s="16" t="s">
        <v>2</v>
      </c>
      <c r="E59" s="124">
        <v>0</v>
      </c>
    </row>
  </sheetData>
  <sheetProtection algorithmName="SHA-512" hashValue="EUWtj7moyMinCi0bSN8z2TllbSY5I4DqdEzx6tctUCJufu/55/zzdZCfDi/Udd4sUE1QrZ2dGRplhVtQgTz4lQ==" saltValue="vWFTC0E3LURjKqcs+xRIQQ==" spinCount="100000" sheet="1" objects="1" scenarios="1"/>
  <mergeCells count="60">
    <mergeCell ref="A1:B3"/>
    <mergeCell ref="C1:E1"/>
    <mergeCell ref="C2:E2"/>
    <mergeCell ref="C3: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9:C39"/>
    <mergeCell ref="B40:C40"/>
    <mergeCell ref="B41:C41"/>
    <mergeCell ref="B42:C42"/>
    <mergeCell ref="B35:C35"/>
    <mergeCell ref="B36:C36"/>
    <mergeCell ref="B37:C37"/>
    <mergeCell ref="B38:C38"/>
    <mergeCell ref="B48:C48"/>
    <mergeCell ref="B49:C49"/>
    <mergeCell ref="B50:C50"/>
    <mergeCell ref="B43:C43"/>
    <mergeCell ref="B44:C44"/>
    <mergeCell ref="B45:C45"/>
    <mergeCell ref="B46:C46"/>
    <mergeCell ref="B47:C47"/>
    <mergeCell ref="B56:C56"/>
    <mergeCell ref="B57:C57"/>
    <mergeCell ref="B58:C58"/>
    <mergeCell ref="B59:C59"/>
    <mergeCell ref="B51:C51"/>
    <mergeCell ref="B52:C52"/>
    <mergeCell ref="B53:C53"/>
    <mergeCell ref="B54:C54"/>
    <mergeCell ref="B55:C55"/>
  </mergeCells>
  <pageMargins left="0.23622047244094491" right="0.23622047244094491" top="0.23622047244094491" bottom="0.23622047244094491" header="0.23622047244094491" footer="0.23622047244094491"/>
  <pageSetup scale="67"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0"/>
  <sheetViews>
    <sheetView showGridLines="0" zoomScaleNormal="100" workbookViewId="0">
      <selection activeCell="E6" sqref="E6:F6"/>
    </sheetView>
  </sheetViews>
  <sheetFormatPr baseColWidth="10" defaultColWidth="9.140625" defaultRowHeight="15" x14ac:dyDescent="0.25"/>
  <cols>
    <col min="1" max="1" width="0.140625" customWidth="1"/>
    <col min="2" max="2" width="33.42578125" customWidth="1"/>
    <col min="3" max="3" width="103.5703125" customWidth="1"/>
    <col min="4" max="4" width="0.140625" customWidth="1"/>
    <col min="5" max="5" width="22.5703125" customWidth="1"/>
    <col min="6" max="6" width="0.140625" customWidth="1"/>
    <col min="7" max="7" width="22.5703125" customWidth="1"/>
    <col min="8" max="8" width="0.140625" customWidth="1"/>
  </cols>
  <sheetData>
    <row r="1" spans="1:8" ht="18" customHeight="1" x14ac:dyDescent="0.25">
      <c r="A1" s="361"/>
      <c r="B1" s="361"/>
      <c r="C1" s="367" t="s">
        <v>0</v>
      </c>
      <c r="D1" s="361"/>
      <c r="E1" s="361"/>
      <c r="F1" s="361"/>
      <c r="G1" s="361"/>
      <c r="H1" s="361"/>
    </row>
    <row r="2" spans="1:8" ht="18" customHeight="1" x14ac:dyDescent="0.25">
      <c r="A2" s="361"/>
      <c r="B2" s="361"/>
      <c r="C2" s="367" t="s">
        <v>1</v>
      </c>
      <c r="D2" s="361"/>
      <c r="E2" s="361"/>
      <c r="F2" s="361"/>
      <c r="G2" s="361"/>
      <c r="H2" s="361"/>
    </row>
    <row r="3" spans="1:8" ht="18" customHeight="1" x14ac:dyDescent="0.25">
      <c r="A3" s="361"/>
      <c r="B3" s="361"/>
      <c r="C3" s="367" t="s">
        <v>2</v>
      </c>
      <c r="D3" s="361"/>
      <c r="E3" s="361"/>
      <c r="F3" s="361"/>
      <c r="G3" s="361"/>
      <c r="H3" s="361"/>
    </row>
    <row r="4" spans="1:8" ht="2.85" customHeight="1" x14ac:dyDescent="0.25"/>
    <row r="5" spans="1:8" ht="18" customHeight="1" x14ac:dyDescent="0.25">
      <c r="B5" s="520" t="s">
        <v>2</v>
      </c>
      <c r="C5" s="411"/>
      <c r="D5" s="402"/>
      <c r="E5" s="519" t="s">
        <v>2</v>
      </c>
      <c r="F5" s="402"/>
      <c r="G5" s="519" t="s">
        <v>2</v>
      </c>
      <c r="H5" s="402"/>
    </row>
    <row r="6" spans="1:8" ht="18" customHeight="1" x14ac:dyDescent="0.25">
      <c r="B6" s="518" t="s">
        <v>477</v>
      </c>
      <c r="C6" s="411"/>
      <c r="D6" s="402"/>
      <c r="E6" s="519" t="s">
        <v>2</v>
      </c>
      <c r="F6" s="402"/>
      <c r="G6" s="519" t="s">
        <v>2</v>
      </c>
      <c r="H6" s="402"/>
    </row>
    <row r="7" spans="1:8" ht="18" customHeight="1" x14ac:dyDescent="0.25">
      <c r="B7" s="520" t="s">
        <v>2</v>
      </c>
      <c r="C7" s="411"/>
      <c r="D7" s="402"/>
      <c r="E7" s="519" t="s">
        <v>2</v>
      </c>
      <c r="F7" s="402"/>
      <c r="G7" s="519" t="s">
        <v>2</v>
      </c>
      <c r="H7" s="402"/>
    </row>
    <row r="8" spans="1:8" ht="19.149999999999999" customHeight="1" x14ac:dyDescent="0.25">
      <c r="B8" s="408" t="s">
        <v>478</v>
      </c>
      <c r="C8" s="411"/>
      <c r="D8" s="402"/>
      <c r="E8" s="409" t="s">
        <v>479</v>
      </c>
      <c r="F8" s="402"/>
      <c r="G8" s="409" t="s">
        <v>480</v>
      </c>
      <c r="H8" s="402"/>
    </row>
    <row r="9" spans="1:8" ht="18" customHeight="1" x14ac:dyDescent="0.25">
      <c r="B9" s="403" t="s">
        <v>481</v>
      </c>
      <c r="C9" s="411"/>
      <c r="D9" s="402"/>
      <c r="E9" s="517">
        <v>4544991753.3800001</v>
      </c>
      <c r="F9" s="402"/>
      <c r="G9" s="517">
        <v>632300000</v>
      </c>
      <c r="H9" s="402"/>
    </row>
    <row r="10" spans="1:8" ht="18" customHeight="1" x14ac:dyDescent="0.25">
      <c r="B10" s="401" t="s">
        <v>482</v>
      </c>
      <c r="C10" s="411"/>
      <c r="D10" s="402"/>
      <c r="E10" s="491" t="s">
        <v>483</v>
      </c>
      <c r="F10" s="361"/>
      <c r="G10" s="491" t="s">
        <v>483</v>
      </c>
      <c r="H10" s="361"/>
    </row>
    <row r="11" spans="1:8" ht="18" customHeight="1" x14ac:dyDescent="0.25">
      <c r="B11" s="403" t="s">
        <v>484</v>
      </c>
      <c r="C11" s="411"/>
      <c r="D11" s="402"/>
      <c r="E11" s="516" t="s">
        <v>485</v>
      </c>
      <c r="F11" s="402"/>
      <c r="G11" s="516" t="s">
        <v>485</v>
      </c>
      <c r="H11" s="402"/>
    </row>
    <row r="12" spans="1:8" ht="18" customHeight="1" x14ac:dyDescent="0.25">
      <c r="B12" s="401" t="s">
        <v>486</v>
      </c>
      <c r="C12" s="411"/>
      <c r="D12" s="402"/>
      <c r="E12" s="514">
        <v>607164.91</v>
      </c>
      <c r="F12" s="402"/>
      <c r="G12" s="514">
        <v>184271.29</v>
      </c>
      <c r="H12" s="402"/>
    </row>
    <row r="13" spans="1:8" ht="18" customHeight="1" x14ac:dyDescent="0.25">
      <c r="B13" s="401" t="s">
        <v>2</v>
      </c>
      <c r="C13" s="411"/>
      <c r="D13" s="402"/>
      <c r="E13" s="515" t="s">
        <v>2</v>
      </c>
      <c r="F13" s="402"/>
      <c r="G13" s="515" t="s">
        <v>2</v>
      </c>
      <c r="H13" s="402"/>
    </row>
    <row r="14" spans="1:8" ht="0.95" customHeight="1" x14ac:dyDescent="0.25"/>
    <row r="15" spans="1:8" ht="30.75" customHeight="1" x14ac:dyDescent="0.25">
      <c r="A15" s="408" t="s">
        <v>487</v>
      </c>
      <c r="B15" s="411"/>
      <c r="C15" s="402"/>
      <c r="D15" s="409" t="s">
        <v>488</v>
      </c>
      <c r="E15" s="402"/>
      <c r="F15" s="409" t="s">
        <v>489</v>
      </c>
      <c r="G15" s="402"/>
    </row>
    <row r="16" spans="1:8" ht="36" customHeight="1" x14ac:dyDescent="0.25">
      <c r="A16" s="509" t="s">
        <v>490</v>
      </c>
      <c r="B16" s="361"/>
      <c r="C16" s="373"/>
      <c r="D16" s="510">
        <v>13.91</v>
      </c>
      <c r="E16" s="373"/>
      <c r="F16" s="506">
        <v>13.91</v>
      </c>
      <c r="G16" s="361"/>
    </row>
    <row r="17" spans="1:7" ht="36" customHeight="1" x14ac:dyDescent="0.25">
      <c r="A17" s="499" t="s">
        <v>491</v>
      </c>
      <c r="B17" s="361"/>
      <c r="C17" s="373"/>
      <c r="D17" s="500">
        <v>449260073.41000003</v>
      </c>
      <c r="E17" s="373"/>
      <c r="F17" s="501">
        <v>449260087.31999999</v>
      </c>
      <c r="G17" s="361"/>
    </row>
    <row r="18" spans="1:7" ht="36" customHeight="1" x14ac:dyDescent="0.25">
      <c r="A18" s="509" t="s">
        <v>492</v>
      </c>
      <c r="B18" s="361"/>
      <c r="C18" s="373"/>
      <c r="D18" s="510">
        <v>0</v>
      </c>
      <c r="E18" s="373"/>
      <c r="F18" s="506">
        <v>449260087.31999999</v>
      </c>
      <c r="G18" s="361"/>
    </row>
    <row r="19" spans="1:7" ht="56.25" customHeight="1" x14ac:dyDescent="0.25">
      <c r="A19" s="499" t="s">
        <v>493</v>
      </c>
      <c r="B19" s="361"/>
      <c r="C19" s="373"/>
      <c r="D19" s="500">
        <v>404535.72</v>
      </c>
      <c r="E19" s="373"/>
      <c r="F19" s="501">
        <v>449664623.04000002</v>
      </c>
      <c r="G19" s="361"/>
    </row>
    <row r="20" spans="1:7" ht="36" customHeight="1" x14ac:dyDescent="0.25">
      <c r="A20" s="509" t="s">
        <v>494</v>
      </c>
      <c r="B20" s="361"/>
      <c r="C20" s="373"/>
      <c r="D20" s="505">
        <v>-6584891.3499999996</v>
      </c>
      <c r="E20" s="373"/>
      <c r="F20" s="506">
        <v>443079731.69</v>
      </c>
      <c r="G20" s="361"/>
    </row>
    <row r="21" spans="1:7" ht="36" customHeight="1" x14ac:dyDescent="0.25">
      <c r="A21" s="499" t="s">
        <v>495</v>
      </c>
      <c r="B21" s="361"/>
      <c r="C21" s="373"/>
      <c r="D21" s="500">
        <v>0</v>
      </c>
      <c r="E21" s="373"/>
      <c r="F21" s="501">
        <v>443079731.69</v>
      </c>
      <c r="G21" s="361"/>
    </row>
    <row r="22" spans="1:7" ht="36" customHeight="1" x14ac:dyDescent="0.25">
      <c r="A22" s="509" t="s">
        <v>496</v>
      </c>
      <c r="B22" s="361"/>
      <c r="C22" s="373"/>
      <c r="D22" s="510">
        <v>441.74</v>
      </c>
      <c r="E22" s="373"/>
      <c r="F22" s="506">
        <v>443080173.43000001</v>
      </c>
      <c r="G22" s="361"/>
    </row>
    <row r="23" spans="1:7" ht="36" customHeight="1" x14ac:dyDescent="0.25">
      <c r="A23" s="499" t="s">
        <v>497</v>
      </c>
      <c r="B23" s="361"/>
      <c r="C23" s="373"/>
      <c r="D23" s="511">
        <v>-5175365.45</v>
      </c>
      <c r="E23" s="373"/>
      <c r="F23" s="501">
        <v>437904807.98000002</v>
      </c>
      <c r="G23" s="361"/>
    </row>
    <row r="24" spans="1:7" ht="36" customHeight="1" x14ac:dyDescent="0.25">
      <c r="A24" s="509" t="s">
        <v>498</v>
      </c>
      <c r="B24" s="361"/>
      <c r="C24" s="373"/>
      <c r="D24" s="505">
        <v>-3154933.84</v>
      </c>
      <c r="E24" s="373"/>
      <c r="F24" s="506">
        <v>434749874.13999999</v>
      </c>
      <c r="G24" s="361"/>
    </row>
    <row r="25" spans="1:7" ht="36" customHeight="1" x14ac:dyDescent="0.25">
      <c r="A25" s="499" t="s">
        <v>499</v>
      </c>
      <c r="B25" s="361"/>
      <c r="C25" s="373"/>
      <c r="D25" s="500">
        <v>0</v>
      </c>
      <c r="E25" s="373"/>
      <c r="F25" s="501">
        <v>434749874.13999999</v>
      </c>
      <c r="G25" s="361"/>
    </row>
    <row r="26" spans="1:7" ht="18" customHeight="1" x14ac:dyDescent="0.25">
      <c r="A26" s="471" t="s">
        <v>2</v>
      </c>
      <c r="B26" s="361"/>
      <c r="C26" s="373"/>
      <c r="D26" s="471" t="s">
        <v>2</v>
      </c>
      <c r="E26" s="373"/>
      <c r="F26" s="496" t="s">
        <v>2</v>
      </c>
      <c r="G26" s="361"/>
    </row>
    <row r="27" spans="1:7" ht="30.75" customHeight="1" x14ac:dyDescent="0.25">
      <c r="A27" s="442" t="s">
        <v>500</v>
      </c>
      <c r="B27" s="361"/>
      <c r="C27" s="373"/>
      <c r="D27" s="456" t="s">
        <v>488</v>
      </c>
      <c r="E27" s="373"/>
      <c r="F27" s="513" t="s">
        <v>489</v>
      </c>
      <c r="G27" s="361"/>
    </row>
    <row r="28" spans="1:7" ht="36" customHeight="1" x14ac:dyDescent="0.25">
      <c r="A28" s="499" t="s">
        <v>501</v>
      </c>
      <c r="B28" s="361"/>
      <c r="C28" s="373"/>
      <c r="D28" s="500">
        <v>0</v>
      </c>
      <c r="E28" s="373"/>
      <c r="F28" s="501">
        <v>434749874.13999999</v>
      </c>
      <c r="G28" s="361"/>
    </row>
    <row r="29" spans="1:7" ht="36" customHeight="1" x14ac:dyDescent="0.25">
      <c r="A29" s="509" t="s">
        <v>502</v>
      </c>
      <c r="B29" s="361"/>
      <c r="C29" s="373"/>
      <c r="D29" s="510">
        <v>0</v>
      </c>
      <c r="E29" s="373"/>
      <c r="F29" s="506">
        <v>434749874.13999999</v>
      </c>
      <c r="G29" s="361"/>
    </row>
    <row r="30" spans="1:7" ht="36" customHeight="1" x14ac:dyDescent="0.25">
      <c r="A30" s="499" t="s">
        <v>503</v>
      </c>
      <c r="B30" s="361"/>
      <c r="C30" s="373"/>
      <c r="D30" s="500">
        <v>0</v>
      </c>
      <c r="E30" s="373"/>
      <c r="F30" s="501">
        <v>434749874.13999999</v>
      </c>
      <c r="G30" s="361"/>
    </row>
    <row r="31" spans="1:7" ht="36" customHeight="1" x14ac:dyDescent="0.25">
      <c r="A31" s="509" t="s">
        <v>504</v>
      </c>
      <c r="B31" s="361"/>
      <c r="C31" s="373"/>
      <c r="D31" s="505">
        <v>-5573193.0300000003</v>
      </c>
      <c r="E31" s="373"/>
      <c r="F31" s="506">
        <v>429176681.11000001</v>
      </c>
      <c r="G31" s="361"/>
    </row>
    <row r="32" spans="1:7" ht="98.25" customHeight="1" x14ac:dyDescent="0.25">
      <c r="A32" s="512" t="s">
        <v>1173</v>
      </c>
      <c r="B32" s="503"/>
      <c r="C32" s="504"/>
      <c r="D32" s="511">
        <v>-10</v>
      </c>
      <c r="E32" s="373"/>
      <c r="F32" s="501">
        <v>429176671.11000001</v>
      </c>
      <c r="G32" s="361"/>
    </row>
    <row r="33" spans="1:7" ht="36" customHeight="1" x14ac:dyDescent="0.25">
      <c r="A33" s="509" t="s">
        <v>505</v>
      </c>
      <c r="B33" s="361"/>
      <c r="C33" s="373"/>
      <c r="D33" s="505">
        <v>-1195971.92</v>
      </c>
      <c r="E33" s="373"/>
      <c r="F33" s="506">
        <v>427980699.19</v>
      </c>
      <c r="G33" s="361"/>
    </row>
    <row r="34" spans="1:7" ht="36" customHeight="1" x14ac:dyDescent="0.25">
      <c r="A34" s="499" t="s">
        <v>506</v>
      </c>
      <c r="B34" s="361"/>
      <c r="C34" s="373"/>
      <c r="D34" s="511">
        <v>-18123511.420000002</v>
      </c>
      <c r="E34" s="373"/>
      <c r="F34" s="501">
        <v>409857187.76999998</v>
      </c>
      <c r="G34" s="361"/>
    </row>
    <row r="35" spans="1:7" ht="36" customHeight="1" x14ac:dyDescent="0.25">
      <c r="A35" s="509" t="s">
        <v>507</v>
      </c>
      <c r="B35" s="361"/>
      <c r="C35" s="373"/>
      <c r="D35" s="505">
        <v>-2992750.36</v>
      </c>
      <c r="E35" s="373"/>
      <c r="F35" s="506">
        <v>406864437.41000003</v>
      </c>
      <c r="G35" s="361"/>
    </row>
    <row r="36" spans="1:7" ht="36" customHeight="1" x14ac:dyDescent="0.25">
      <c r="A36" s="499" t="s">
        <v>508</v>
      </c>
      <c r="B36" s="361"/>
      <c r="C36" s="373"/>
      <c r="D36" s="500">
        <v>0</v>
      </c>
      <c r="E36" s="373"/>
      <c r="F36" s="501">
        <v>406864437.41000003</v>
      </c>
      <c r="G36" s="361"/>
    </row>
    <row r="37" spans="1:7" ht="36" customHeight="1" x14ac:dyDescent="0.25">
      <c r="A37" s="509" t="s">
        <v>509</v>
      </c>
      <c r="B37" s="361"/>
      <c r="C37" s="373"/>
      <c r="D37" s="505">
        <v>-365746625.49000001</v>
      </c>
      <c r="E37" s="373"/>
      <c r="F37" s="506">
        <v>41117811.920000002</v>
      </c>
      <c r="G37" s="361"/>
    </row>
    <row r="38" spans="1:7" ht="36" customHeight="1" x14ac:dyDescent="0.25">
      <c r="A38" s="499" t="s">
        <v>510</v>
      </c>
      <c r="B38" s="361"/>
      <c r="C38" s="373"/>
      <c r="D38" s="511">
        <v>-6589500.2300000004</v>
      </c>
      <c r="E38" s="373"/>
      <c r="F38" s="501">
        <v>34528311.689999998</v>
      </c>
      <c r="G38" s="361"/>
    </row>
    <row r="39" spans="1:7" ht="36" customHeight="1" x14ac:dyDescent="0.25">
      <c r="A39" s="509" t="s">
        <v>511</v>
      </c>
      <c r="B39" s="361"/>
      <c r="C39" s="373"/>
      <c r="D39" s="510">
        <v>0</v>
      </c>
      <c r="E39" s="373"/>
      <c r="F39" s="506">
        <v>34528311.689999998</v>
      </c>
      <c r="G39" s="361"/>
    </row>
    <row r="40" spans="1:7" ht="36" customHeight="1" x14ac:dyDescent="0.25">
      <c r="A40" s="499" t="s">
        <v>512</v>
      </c>
      <c r="B40" s="361"/>
      <c r="C40" s="373"/>
      <c r="D40" s="511">
        <v>-4932699.45</v>
      </c>
      <c r="E40" s="373"/>
      <c r="F40" s="501">
        <v>29595612.239999998</v>
      </c>
      <c r="G40" s="361"/>
    </row>
    <row r="41" spans="1:7" ht="36" customHeight="1" x14ac:dyDescent="0.25">
      <c r="A41" s="509" t="s">
        <v>513</v>
      </c>
      <c r="B41" s="361"/>
      <c r="C41" s="373"/>
      <c r="D41" s="505">
        <v>-29595612.239999998</v>
      </c>
      <c r="E41" s="373"/>
      <c r="F41" s="506">
        <v>0</v>
      </c>
      <c r="G41" s="361"/>
    </row>
    <row r="42" spans="1:7" ht="36" customHeight="1" x14ac:dyDescent="0.25">
      <c r="A42" s="499" t="s">
        <v>514</v>
      </c>
      <c r="B42" s="361"/>
      <c r="C42" s="373"/>
      <c r="D42" s="500">
        <v>0</v>
      </c>
      <c r="E42" s="373"/>
      <c r="F42" s="501">
        <v>0</v>
      </c>
      <c r="G42" s="361"/>
    </row>
    <row r="43" spans="1:7" ht="18" customHeight="1" x14ac:dyDescent="0.25">
      <c r="A43" s="445" t="s">
        <v>2</v>
      </c>
      <c r="B43" s="361"/>
      <c r="C43" s="373"/>
      <c r="D43" s="507" t="s">
        <v>2</v>
      </c>
      <c r="E43" s="373"/>
      <c r="F43" s="491" t="s">
        <v>2</v>
      </c>
      <c r="G43" s="361"/>
    </row>
    <row r="44" spans="1:7" ht="30.75" customHeight="1" x14ac:dyDescent="0.25">
      <c r="A44" s="408" t="s">
        <v>515</v>
      </c>
      <c r="B44" s="411"/>
      <c r="C44" s="402"/>
      <c r="D44" s="508" t="s">
        <v>488</v>
      </c>
      <c r="E44" s="402"/>
      <c r="F44" s="409" t="s">
        <v>489</v>
      </c>
      <c r="G44" s="402"/>
    </row>
    <row r="45" spans="1:7" ht="18" customHeight="1" x14ac:dyDescent="0.25">
      <c r="A45" s="499" t="s">
        <v>516</v>
      </c>
      <c r="B45" s="361"/>
      <c r="C45" s="373"/>
      <c r="D45" s="500">
        <v>0</v>
      </c>
      <c r="E45" s="373"/>
      <c r="F45" s="501">
        <v>424302.15</v>
      </c>
      <c r="G45" s="361"/>
    </row>
    <row r="46" spans="1:7" ht="18" customHeight="1" x14ac:dyDescent="0.25">
      <c r="A46" s="502" t="s">
        <v>1174</v>
      </c>
      <c r="B46" s="503"/>
      <c r="C46" s="504"/>
      <c r="D46" s="505">
        <v>-424302.15</v>
      </c>
      <c r="E46" s="373"/>
      <c r="F46" s="506">
        <v>0</v>
      </c>
      <c r="G46" s="361"/>
    </row>
    <row r="47" spans="1:7" ht="18" customHeight="1" x14ac:dyDescent="0.25">
      <c r="A47" s="499" t="s">
        <v>517</v>
      </c>
      <c r="B47" s="361"/>
      <c r="C47" s="373"/>
      <c r="D47" s="500">
        <v>0</v>
      </c>
      <c r="E47" s="373"/>
      <c r="F47" s="501">
        <v>0</v>
      </c>
      <c r="G47" s="361"/>
    </row>
    <row r="48" spans="1:7" ht="0" hidden="1" customHeight="1" x14ac:dyDescent="0.25"/>
    <row r="49" ht="21.4" customHeight="1" x14ac:dyDescent="0.25"/>
    <row r="50" ht="0" hidden="1" customHeight="1" x14ac:dyDescent="0.25"/>
  </sheetData>
  <sheetProtection algorithmName="SHA-512" hashValue="y4YOYehYSDS77/0Nbt/p9xu2opq6zE/XxYw1wG+UpWfPrC54pOfChf7q6CcUwRYtsesUxHIxbBtgOebAnyLP3A==" saltValue="wSsoz7A+EhpOkYvNezMKRw==" spinCount="100000" sheet="1" objects="1" scenarios="1"/>
  <mergeCells count="130">
    <mergeCell ref="B6:D6"/>
    <mergeCell ref="E6:F6"/>
    <mergeCell ref="G6:H6"/>
    <mergeCell ref="B7:D7"/>
    <mergeCell ref="E7:F7"/>
    <mergeCell ref="G7:H7"/>
    <mergeCell ref="A1:B3"/>
    <mergeCell ref="C1:H1"/>
    <mergeCell ref="C2:H2"/>
    <mergeCell ref="C3:H3"/>
    <mergeCell ref="B5:D5"/>
    <mergeCell ref="E5:F5"/>
    <mergeCell ref="G5:H5"/>
    <mergeCell ref="B10:D10"/>
    <mergeCell ref="E10:F10"/>
    <mergeCell ref="G10:H10"/>
    <mergeCell ref="B11:D11"/>
    <mergeCell ref="E11:F11"/>
    <mergeCell ref="G11:H11"/>
    <mergeCell ref="B8:D8"/>
    <mergeCell ref="E8:F8"/>
    <mergeCell ref="G8:H8"/>
    <mergeCell ref="B9:D9"/>
    <mergeCell ref="E9:F9"/>
    <mergeCell ref="G9:H9"/>
    <mergeCell ref="A15:C15"/>
    <mergeCell ref="D15:E15"/>
    <mergeCell ref="F15:G15"/>
    <mergeCell ref="A16:C16"/>
    <mergeCell ref="D16:E16"/>
    <mergeCell ref="F16:G16"/>
    <mergeCell ref="B12:D12"/>
    <mergeCell ref="E12:F12"/>
    <mergeCell ref="G12:H12"/>
    <mergeCell ref="B13:D13"/>
    <mergeCell ref="E13:F13"/>
    <mergeCell ref="G13:H13"/>
    <mergeCell ref="A19:C19"/>
    <mergeCell ref="D19:E19"/>
    <mergeCell ref="F19:G19"/>
    <mergeCell ref="A20:C20"/>
    <mergeCell ref="D20:E20"/>
    <mergeCell ref="F20:G20"/>
    <mergeCell ref="A17:C17"/>
    <mergeCell ref="D17:E17"/>
    <mergeCell ref="F17:G17"/>
    <mergeCell ref="A18:C18"/>
    <mergeCell ref="D18:E18"/>
    <mergeCell ref="F18:G18"/>
    <mergeCell ref="A23:C23"/>
    <mergeCell ref="D23:E23"/>
    <mergeCell ref="F23:G23"/>
    <mergeCell ref="A24:C24"/>
    <mergeCell ref="D24:E24"/>
    <mergeCell ref="F24:G24"/>
    <mergeCell ref="A21:C21"/>
    <mergeCell ref="D21:E21"/>
    <mergeCell ref="F21:G21"/>
    <mergeCell ref="A22:C22"/>
    <mergeCell ref="D22:E22"/>
    <mergeCell ref="F22:G22"/>
    <mergeCell ref="A27:C27"/>
    <mergeCell ref="D27:E27"/>
    <mergeCell ref="F27:G27"/>
    <mergeCell ref="A28:C28"/>
    <mergeCell ref="D28:E28"/>
    <mergeCell ref="F28:G28"/>
    <mergeCell ref="A25:C25"/>
    <mergeCell ref="D25:E25"/>
    <mergeCell ref="F25:G25"/>
    <mergeCell ref="A26:C26"/>
    <mergeCell ref="D26:E26"/>
    <mergeCell ref="F26:G26"/>
    <mergeCell ref="A31:C31"/>
    <mergeCell ref="D31:E31"/>
    <mergeCell ref="F31:G31"/>
    <mergeCell ref="A32:C32"/>
    <mergeCell ref="D32:E32"/>
    <mergeCell ref="F32:G32"/>
    <mergeCell ref="A29:C29"/>
    <mergeCell ref="D29:E29"/>
    <mergeCell ref="F29:G29"/>
    <mergeCell ref="A30:C30"/>
    <mergeCell ref="D30:E30"/>
    <mergeCell ref="F30:G30"/>
    <mergeCell ref="A35:C35"/>
    <mergeCell ref="D35:E35"/>
    <mergeCell ref="F35:G35"/>
    <mergeCell ref="A36:C36"/>
    <mergeCell ref="D36:E36"/>
    <mergeCell ref="F36:G36"/>
    <mergeCell ref="A33:C33"/>
    <mergeCell ref="D33:E33"/>
    <mergeCell ref="F33:G33"/>
    <mergeCell ref="A34:C34"/>
    <mergeCell ref="D34:E34"/>
    <mergeCell ref="F34:G34"/>
    <mergeCell ref="A39:C39"/>
    <mergeCell ref="D39:E39"/>
    <mergeCell ref="F39:G39"/>
    <mergeCell ref="A40:C40"/>
    <mergeCell ref="D40:E40"/>
    <mergeCell ref="F40:G40"/>
    <mergeCell ref="A37:C37"/>
    <mergeCell ref="D37:E37"/>
    <mergeCell ref="F37:G37"/>
    <mergeCell ref="A38:C38"/>
    <mergeCell ref="D38:E38"/>
    <mergeCell ref="F38:G38"/>
    <mergeCell ref="A43:C43"/>
    <mergeCell ref="D43:E43"/>
    <mergeCell ref="F43:G43"/>
    <mergeCell ref="A44:C44"/>
    <mergeCell ref="D44:E44"/>
    <mergeCell ref="F44:G44"/>
    <mergeCell ref="A41:C41"/>
    <mergeCell ref="D41:E41"/>
    <mergeCell ref="F41:G41"/>
    <mergeCell ref="A42:C42"/>
    <mergeCell ref="D42:E42"/>
    <mergeCell ref="F42:G42"/>
    <mergeCell ref="A47:C47"/>
    <mergeCell ref="D47:E47"/>
    <mergeCell ref="F47:G47"/>
    <mergeCell ref="A45:C45"/>
    <mergeCell ref="D45:E45"/>
    <mergeCell ref="F45:G45"/>
    <mergeCell ref="A46:C46"/>
    <mergeCell ref="D46:E46"/>
    <mergeCell ref="F46:G46"/>
  </mergeCells>
  <pageMargins left="0.23622047244094491" right="0.23622047244094491" top="0.23622047244094491" bottom="0.23622047244094491" header="0.23622047244094491" footer="0.23622047244094491"/>
  <pageSetup scale="55"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4"/>
  <sheetViews>
    <sheetView showGridLines="0" zoomScaleNormal="100" workbookViewId="0">
      <selection activeCell="U35" sqref="U35"/>
    </sheetView>
  </sheetViews>
  <sheetFormatPr baseColWidth="10" defaultColWidth="9.140625" defaultRowHeight="15" x14ac:dyDescent="0.25"/>
  <cols>
    <col min="1" max="1" width="0.85546875" customWidth="1"/>
    <col min="2" max="2" width="25" customWidth="1"/>
    <col min="3" max="3" width="7.7109375" customWidth="1"/>
    <col min="4" max="4" width="6.7109375" customWidth="1"/>
    <col min="5" max="5" width="18.85546875" customWidth="1"/>
    <col min="6" max="6" width="16.7109375" customWidth="1"/>
    <col min="7" max="7" width="20.28515625" customWidth="1"/>
  </cols>
  <sheetData>
    <row r="1" spans="1:7" ht="18" customHeight="1" x14ac:dyDescent="0.25">
      <c r="A1" s="361"/>
      <c r="B1" s="361"/>
      <c r="C1" s="361"/>
      <c r="D1" s="367" t="s">
        <v>0</v>
      </c>
      <c r="E1" s="361"/>
      <c r="F1" s="361"/>
      <c r="G1" s="361"/>
    </row>
    <row r="2" spans="1:7" ht="18" customHeight="1" x14ac:dyDescent="0.25">
      <c r="A2" s="361"/>
      <c r="B2" s="361"/>
      <c r="C2" s="361"/>
      <c r="D2" s="367" t="s">
        <v>1</v>
      </c>
      <c r="E2" s="361"/>
      <c r="F2" s="361"/>
      <c r="G2" s="361"/>
    </row>
    <row r="3" spans="1:7" ht="18" customHeight="1" x14ac:dyDescent="0.25">
      <c r="A3" s="361"/>
      <c r="B3" s="361"/>
      <c r="C3" s="361"/>
      <c r="D3" s="367" t="s">
        <v>2</v>
      </c>
      <c r="E3" s="361"/>
      <c r="F3" s="361"/>
      <c r="G3" s="361"/>
    </row>
    <row r="4" spans="1:7" ht="8.65" customHeight="1" x14ac:dyDescent="0.25"/>
    <row r="5" spans="1:7" x14ac:dyDescent="0.25">
      <c r="B5" s="152" t="s">
        <v>2</v>
      </c>
      <c r="C5" s="531" t="s">
        <v>2</v>
      </c>
      <c r="D5" s="361"/>
      <c r="E5" s="153" t="s">
        <v>2</v>
      </c>
      <c r="F5" s="153" t="s">
        <v>2</v>
      </c>
      <c r="G5" s="153" t="s">
        <v>2</v>
      </c>
    </row>
    <row r="6" spans="1:7" ht="18" customHeight="1" x14ac:dyDescent="0.25">
      <c r="B6" s="530" t="s">
        <v>518</v>
      </c>
      <c r="C6" s="361"/>
      <c r="D6" s="361"/>
      <c r="E6" s="361"/>
      <c r="F6" s="361"/>
      <c r="G6" s="361"/>
    </row>
    <row r="7" spans="1:7" x14ac:dyDescent="0.25">
      <c r="B7" s="152" t="s">
        <v>2</v>
      </c>
      <c r="C7" s="531" t="s">
        <v>2</v>
      </c>
      <c r="D7" s="361"/>
      <c r="E7" s="153" t="s">
        <v>2</v>
      </c>
      <c r="F7" s="153" t="s">
        <v>2</v>
      </c>
      <c r="G7" s="153" t="s">
        <v>2</v>
      </c>
    </row>
    <row r="8" spans="1:7" x14ac:dyDescent="0.25">
      <c r="B8" s="397" t="s">
        <v>519</v>
      </c>
      <c r="C8" s="361"/>
      <c r="D8" s="361"/>
      <c r="E8" s="361"/>
      <c r="F8" s="361"/>
      <c r="G8" s="153" t="s">
        <v>2</v>
      </c>
    </row>
    <row r="9" spans="1:7" x14ac:dyDescent="0.25">
      <c r="B9" s="152" t="s">
        <v>2</v>
      </c>
      <c r="C9" s="531" t="s">
        <v>2</v>
      </c>
      <c r="D9" s="361"/>
      <c r="E9" s="153" t="s">
        <v>2</v>
      </c>
      <c r="F9" s="153" t="s">
        <v>2</v>
      </c>
      <c r="G9" s="153" t="s">
        <v>2</v>
      </c>
    </row>
    <row r="10" spans="1:7" ht="24" x14ac:dyDescent="0.25">
      <c r="B10" s="155" t="s">
        <v>520</v>
      </c>
      <c r="C10" s="521" t="s">
        <v>152</v>
      </c>
      <c r="D10" s="435"/>
      <c r="E10" s="155" t="s">
        <v>110</v>
      </c>
      <c r="F10" s="155" t="s">
        <v>521</v>
      </c>
      <c r="G10" s="155" t="s">
        <v>522</v>
      </c>
    </row>
    <row r="11" spans="1:7" x14ac:dyDescent="0.25">
      <c r="B11" s="31" t="s">
        <v>523</v>
      </c>
      <c r="C11" s="525">
        <v>417283</v>
      </c>
      <c r="D11" s="402"/>
      <c r="E11" s="52">
        <v>0.95033592202054296</v>
      </c>
      <c r="F11" s="53">
        <v>6902638395.8800011</v>
      </c>
      <c r="G11" s="52">
        <v>0.94998722585049689</v>
      </c>
    </row>
    <row r="12" spans="1:7" x14ac:dyDescent="0.25">
      <c r="B12" s="69" t="s">
        <v>524</v>
      </c>
      <c r="C12" s="529">
        <v>21807</v>
      </c>
      <c r="D12" s="402"/>
      <c r="E12" s="156">
        <v>4.9664077979457502E-2</v>
      </c>
      <c r="F12" s="157">
        <v>363394460.17000002</v>
      </c>
      <c r="G12" s="156">
        <v>5.0012774149503163E-2</v>
      </c>
    </row>
    <row r="13" spans="1:7" x14ac:dyDescent="0.25">
      <c r="B13" s="158" t="s">
        <v>115</v>
      </c>
      <c r="C13" s="527">
        <v>439090</v>
      </c>
      <c r="D13" s="435"/>
      <c r="E13" s="159">
        <v>1</v>
      </c>
      <c r="F13" s="160">
        <v>7266032856.0500011</v>
      </c>
      <c r="G13" s="159">
        <v>1</v>
      </c>
    </row>
    <row r="14" spans="1:7" x14ac:dyDescent="0.25">
      <c r="B14" s="161" t="s">
        <v>2</v>
      </c>
      <c r="C14" s="524" t="s">
        <v>2</v>
      </c>
      <c r="D14" s="402"/>
      <c r="E14" s="161" t="s">
        <v>2</v>
      </c>
      <c r="F14" s="161" t="s">
        <v>2</v>
      </c>
      <c r="G14" s="161" t="s">
        <v>2</v>
      </c>
    </row>
    <row r="15" spans="1:7" ht="36" x14ac:dyDescent="0.25">
      <c r="B15" s="155" t="s">
        <v>525</v>
      </c>
      <c r="C15" s="521" t="s">
        <v>521</v>
      </c>
      <c r="D15" s="435"/>
      <c r="E15" s="155" t="s">
        <v>526</v>
      </c>
      <c r="F15" s="69" t="s">
        <v>2</v>
      </c>
      <c r="G15" s="69" t="s">
        <v>2</v>
      </c>
    </row>
    <row r="16" spans="1:7" x14ac:dyDescent="0.25">
      <c r="B16" s="66" t="s">
        <v>527</v>
      </c>
      <c r="C16" s="522">
        <v>345131919.79000002</v>
      </c>
      <c r="D16" s="402"/>
      <c r="E16" s="52">
        <v>0.05</v>
      </c>
      <c r="F16" s="69" t="s">
        <v>2</v>
      </c>
      <c r="G16" s="69" t="s">
        <v>2</v>
      </c>
    </row>
    <row r="17" spans="2:7" x14ac:dyDescent="0.25">
      <c r="B17" s="69" t="s">
        <v>528</v>
      </c>
      <c r="C17" s="523">
        <v>363394460.17000002</v>
      </c>
      <c r="D17" s="402"/>
      <c r="E17" s="156">
        <v>5.2645733319969787E-2</v>
      </c>
      <c r="F17" s="69" t="s">
        <v>2</v>
      </c>
      <c r="G17" s="69" t="s">
        <v>2</v>
      </c>
    </row>
    <row r="18" spans="2:7" x14ac:dyDescent="0.25">
      <c r="B18" s="161" t="s">
        <v>2</v>
      </c>
      <c r="C18" s="524" t="s">
        <v>2</v>
      </c>
      <c r="D18" s="402"/>
      <c r="E18" s="161" t="s">
        <v>2</v>
      </c>
      <c r="F18" s="161" t="s">
        <v>2</v>
      </c>
      <c r="G18" s="161" t="s">
        <v>2</v>
      </c>
    </row>
    <row r="19" spans="2:7" x14ac:dyDescent="0.25">
      <c r="B19" s="528" t="s">
        <v>529</v>
      </c>
      <c r="C19" s="411"/>
      <c r="D19" s="411"/>
      <c r="E19" s="402"/>
      <c r="F19" s="161" t="s">
        <v>2</v>
      </c>
      <c r="G19" s="161" t="s">
        <v>2</v>
      </c>
    </row>
    <row r="20" spans="2:7" x14ac:dyDescent="0.25">
      <c r="B20" s="161" t="s">
        <v>2</v>
      </c>
      <c r="C20" s="524" t="s">
        <v>2</v>
      </c>
      <c r="D20" s="402"/>
      <c r="E20" s="161" t="s">
        <v>2</v>
      </c>
      <c r="F20" s="161" t="s">
        <v>2</v>
      </c>
      <c r="G20" s="161" t="s">
        <v>2</v>
      </c>
    </row>
    <row r="21" spans="2:7" ht="24" x14ac:dyDescent="0.25">
      <c r="B21" s="155" t="s">
        <v>520</v>
      </c>
      <c r="C21" s="521" t="s">
        <v>152</v>
      </c>
      <c r="D21" s="435"/>
      <c r="E21" s="155" t="s">
        <v>110</v>
      </c>
      <c r="F21" s="155" t="s">
        <v>521</v>
      </c>
      <c r="G21" s="155" t="s">
        <v>522</v>
      </c>
    </row>
    <row r="22" spans="2:7" x14ac:dyDescent="0.25">
      <c r="B22" s="31" t="s">
        <v>523</v>
      </c>
      <c r="C22" s="525">
        <v>409359</v>
      </c>
      <c r="D22" s="402"/>
      <c r="E22" s="52">
        <v>0.95085222917508672</v>
      </c>
      <c r="F22" s="53">
        <v>6731415108.75</v>
      </c>
      <c r="G22" s="52">
        <v>0.95185563451424771</v>
      </c>
    </row>
    <row r="23" spans="2:7" x14ac:dyDescent="0.25">
      <c r="B23" s="69" t="s">
        <v>524</v>
      </c>
      <c r="C23" s="526">
        <v>21159</v>
      </c>
      <c r="D23" s="402"/>
      <c r="E23" s="156">
        <v>4.9147770824913242E-2</v>
      </c>
      <c r="F23" s="157">
        <v>340471493.24000132</v>
      </c>
      <c r="G23" s="156">
        <v>4.8144365485752266E-2</v>
      </c>
    </row>
    <row r="24" spans="2:7" x14ac:dyDescent="0.25">
      <c r="B24" s="158" t="s">
        <v>115</v>
      </c>
      <c r="C24" s="527">
        <v>430518</v>
      </c>
      <c r="D24" s="435"/>
      <c r="E24" s="159">
        <v>1</v>
      </c>
      <c r="F24" s="160">
        <v>7071886601.9900017</v>
      </c>
      <c r="G24" s="159">
        <v>1</v>
      </c>
    </row>
    <row r="25" spans="2:7" x14ac:dyDescent="0.25">
      <c r="B25" s="161" t="s">
        <v>2</v>
      </c>
      <c r="C25" s="524" t="s">
        <v>2</v>
      </c>
      <c r="D25" s="402"/>
      <c r="E25" s="161" t="s">
        <v>2</v>
      </c>
      <c r="F25" s="161" t="s">
        <v>2</v>
      </c>
      <c r="G25" s="161" t="s">
        <v>2</v>
      </c>
    </row>
    <row r="26" spans="2:7" ht="36" x14ac:dyDescent="0.25">
      <c r="B26" s="155" t="s">
        <v>525</v>
      </c>
      <c r="C26" s="521" t="s">
        <v>521</v>
      </c>
      <c r="D26" s="435"/>
      <c r="E26" s="155" t="s">
        <v>526</v>
      </c>
      <c r="F26" s="69" t="s">
        <v>2</v>
      </c>
      <c r="G26" s="69" t="s">
        <v>2</v>
      </c>
    </row>
    <row r="27" spans="2:7" x14ac:dyDescent="0.25">
      <c r="B27" s="66" t="s">
        <v>527</v>
      </c>
      <c r="C27" s="522">
        <v>336570755.4375</v>
      </c>
      <c r="D27" s="402"/>
      <c r="E27" s="52">
        <v>0.05</v>
      </c>
      <c r="F27" s="69" t="s">
        <v>2</v>
      </c>
      <c r="G27" s="315"/>
    </row>
    <row r="28" spans="2:7" x14ac:dyDescent="0.25">
      <c r="B28" s="69" t="s">
        <v>528</v>
      </c>
      <c r="C28" s="523">
        <v>340471493.24000132</v>
      </c>
      <c r="D28" s="402"/>
      <c r="E28" s="156">
        <v>5.0579482581222905E-2</v>
      </c>
      <c r="F28" s="69" t="s">
        <v>2</v>
      </c>
      <c r="G28" s="69" t="s">
        <v>2</v>
      </c>
    </row>
    <row r="29" spans="2:7" x14ac:dyDescent="0.25">
      <c r="B29" s="161" t="s">
        <v>2</v>
      </c>
      <c r="C29" s="524" t="s">
        <v>2</v>
      </c>
      <c r="D29" s="402"/>
      <c r="E29" s="161" t="s">
        <v>2</v>
      </c>
      <c r="F29" s="161" t="s">
        <v>2</v>
      </c>
      <c r="G29" s="161" t="s">
        <v>2</v>
      </c>
    </row>
    <row r="30" spans="2:7" ht="39.6" customHeight="1" x14ac:dyDescent="0.25">
      <c r="B30" s="419" t="s">
        <v>530</v>
      </c>
      <c r="C30" s="411"/>
      <c r="D30" s="411"/>
      <c r="E30" s="411"/>
      <c r="F30" s="411"/>
      <c r="G30" s="402"/>
    </row>
    <row r="31" spans="2:7" ht="29.25" customHeight="1" x14ac:dyDescent="0.25">
      <c r="B31" s="419" t="s">
        <v>531</v>
      </c>
      <c r="C31" s="411"/>
      <c r="D31" s="411"/>
      <c r="E31" s="411"/>
      <c r="F31" s="411"/>
      <c r="G31" s="402"/>
    </row>
    <row r="32" spans="2:7" ht="30.75" customHeight="1" x14ac:dyDescent="0.25">
      <c r="B32" s="419" t="s">
        <v>532</v>
      </c>
      <c r="C32" s="411"/>
      <c r="D32" s="411"/>
      <c r="E32" s="411"/>
      <c r="F32" s="411"/>
      <c r="G32" s="402"/>
    </row>
    <row r="33" ht="0" hidden="1" customHeight="1" x14ac:dyDescent="0.25"/>
    <row r="34" ht="8.1" customHeight="1" x14ac:dyDescent="0.25"/>
  </sheetData>
  <sheetProtection algorithmName="SHA-512" hashValue="wd2rhgiO/T6FiqIQefiEr1OlTTPlQ/M/OFpieQN6Yk/+H2t1R2SDEqYii7ZNxsnxXb+x4JlwYPtAFO9ZDnfZ2A==" saltValue="XIcLcDAeHuf6lfCzsI1T5Q==" spinCount="100000" sheet="1" objects="1" scenarios="1"/>
  <mergeCells count="32">
    <mergeCell ref="A1:C3"/>
    <mergeCell ref="D1:G1"/>
    <mergeCell ref="D2:G2"/>
    <mergeCell ref="D3:G3"/>
    <mergeCell ref="C5:D5"/>
    <mergeCell ref="B6:G6"/>
    <mergeCell ref="C7:D7"/>
    <mergeCell ref="B8:F8"/>
    <mergeCell ref="C9:D9"/>
    <mergeCell ref="C10:D10"/>
    <mergeCell ref="C11:D11"/>
    <mergeCell ref="C12:D12"/>
    <mergeCell ref="C13:D13"/>
    <mergeCell ref="C14:D14"/>
    <mergeCell ref="C15:D15"/>
    <mergeCell ref="C16:D16"/>
    <mergeCell ref="C17:D17"/>
    <mergeCell ref="C18:D18"/>
    <mergeCell ref="B19:E19"/>
    <mergeCell ref="C20:D20"/>
    <mergeCell ref="C21:D21"/>
    <mergeCell ref="C22:D22"/>
    <mergeCell ref="C23:D23"/>
    <mergeCell ref="C24:D24"/>
    <mergeCell ref="C25:D25"/>
    <mergeCell ref="B31:G31"/>
    <mergeCell ref="B32:G32"/>
    <mergeCell ref="C26:D26"/>
    <mergeCell ref="C27:D27"/>
    <mergeCell ref="C28:D28"/>
    <mergeCell ref="C29:D29"/>
    <mergeCell ref="B30:G30"/>
  </mergeCells>
  <pageMargins left="0.23622047244094491" right="0.23622047244094491" top="0.23622047244094491" bottom="0.23622047244094491" header="0.23622047244094491" footer="0.23622047244094491"/>
  <pageSetup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59"/>
  <sheetViews>
    <sheetView showGridLines="0" zoomScaleNormal="100" workbookViewId="0">
      <selection activeCell="G5" sqref="G5"/>
    </sheetView>
  </sheetViews>
  <sheetFormatPr baseColWidth="10" defaultColWidth="9.140625" defaultRowHeight="15" x14ac:dyDescent="0.25"/>
  <cols>
    <col min="1" max="1" width="1.28515625" customWidth="1"/>
    <col min="2" max="2" width="13.85546875" customWidth="1"/>
    <col min="3" max="3" width="18.42578125" customWidth="1"/>
    <col min="4" max="4" width="0.140625" customWidth="1"/>
    <col min="5" max="7" width="18.5703125" customWidth="1"/>
  </cols>
  <sheetData>
    <row r="1" spans="1:7" ht="18" customHeight="1" x14ac:dyDescent="0.25">
      <c r="A1" s="361"/>
      <c r="B1" s="361"/>
      <c r="C1" s="361"/>
      <c r="D1" s="367" t="s">
        <v>0</v>
      </c>
      <c r="E1" s="361"/>
      <c r="F1" s="361"/>
      <c r="G1" s="361"/>
    </row>
    <row r="2" spans="1:7" ht="18" customHeight="1" x14ac:dyDescent="0.25">
      <c r="A2" s="361"/>
      <c r="B2" s="361"/>
      <c r="C2" s="361"/>
      <c r="D2" s="367" t="s">
        <v>1</v>
      </c>
      <c r="E2" s="361"/>
      <c r="F2" s="361"/>
      <c r="G2" s="361"/>
    </row>
    <row r="3" spans="1:7" ht="18" customHeight="1" x14ac:dyDescent="0.25">
      <c r="A3" s="361"/>
      <c r="B3" s="361"/>
      <c r="C3" s="361"/>
      <c r="D3" s="367" t="s">
        <v>2</v>
      </c>
      <c r="E3" s="361"/>
      <c r="F3" s="361"/>
      <c r="G3" s="361"/>
    </row>
    <row r="4" spans="1:7" x14ac:dyDescent="0.25">
      <c r="A4" s="6" t="s">
        <v>2</v>
      </c>
      <c r="B4" s="6" t="s">
        <v>2</v>
      </c>
      <c r="C4" s="362" t="s">
        <v>2</v>
      </c>
      <c r="D4" s="361"/>
      <c r="E4" s="6" t="s">
        <v>2</v>
      </c>
    </row>
    <row r="5" spans="1:7" ht="15.75" x14ac:dyDescent="0.25">
      <c r="A5" s="3" t="s">
        <v>2</v>
      </c>
      <c r="B5" s="368" t="s">
        <v>44</v>
      </c>
      <c r="C5" s="361"/>
      <c r="D5" s="361"/>
      <c r="E5" s="361"/>
    </row>
    <row r="6" spans="1:7" x14ac:dyDescent="0.25">
      <c r="A6" s="162" t="s">
        <v>2</v>
      </c>
      <c r="B6" s="533" t="s">
        <v>533</v>
      </c>
      <c r="C6" s="361"/>
      <c r="D6" s="361"/>
      <c r="E6" s="361"/>
    </row>
    <row r="7" spans="1:7" x14ac:dyDescent="0.25">
      <c r="A7" s="16" t="s">
        <v>2</v>
      </c>
      <c r="B7" s="27" t="s">
        <v>534</v>
      </c>
      <c r="C7" s="508" t="s">
        <v>278</v>
      </c>
      <c r="D7" s="411"/>
      <c r="E7" s="402"/>
      <c r="F7" s="508" t="s">
        <v>296</v>
      </c>
      <c r="G7" s="402"/>
    </row>
    <row r="8" spans="1:7" ht="24" x14ac:dyDescent="0.25">
      <c r="A8" s="16" t="s">
        <v>2</v>
      </c>
      <c r="B8" s="163" t="s">
        <v>88</v>
      </c>
      <c r="C8" s="409" t="s">
        <v>535</v>
      </c>
      <c r="D8" s="402"/>
      <c r="E8" s="39" t="s">
        <v>536</v>
      </c>
      <c r="F8" s="39" t="s">
        <v>535</v>
      </c>
      <c r="G8" s="39" t="s">
        <v>536</v>
      </c>
    </row>
    <row r="9" spans="1:7" x14ac:dyDescent="0.25">
      <c r="A9" s="16"/>
      <c r="B9" s="342">
        <v>44890</v>
      </c>
      <c r="C9" s="343">
        <v>4624900000</v>
      </c>
      <c r="D9" s="344"/>
      <c r="E9" s="345">
        <v>0</v>
      </c>
      <c r="F9" s="343">
        <v>632300000</v>
      </c>
      <c r="G9" s="343">
        <v>0</v>
      </c>
    </row>
    <row r="10" spans="1:7" x14ac:dyDescent="0.25">
      <c r="A10" s="16"/>
      <c r="B10" s="346">
        <v>44920</v>
      </c>
      <c r="C10" s="347">
        <v>4607801437.0699997</v>
      </c>
      <c r="D10" s="344"/>
      <c r="E10" s="348">
        <v>0</v>
      </c>
      <c r="F10" s="347">
        <v>632300000</v>
      </c>
      <c r="G10" s="347">
        <v>0</v>
      </c>
    </row>
    <row r="11" spans="1:7" x14ac:dyDescent="0.25">
      <c r="A11" s="16"/>
      <c r="B11" s="342">
        <v>44951</v>
      </c>
      <c r="C11" s="343">
        <v>4593686278.75</v>
      </c>
      <c r="D11" s="344"/>
      <c r="E11" s="345">
        <v>0</v>
      </c>
      <c r="F11" s="343">
        <v>632300000</v>
      </c>
      <c r="G11" s="343">
        <v>0</v>
      </c>
    </row>
    <row r="12" spans="1:7" x14ac:dyDescent="0.25">
      <c r="A12" s="16"/>
      <c r="B12" s="346">
        <v>44982</v>
      </c>
      <c r="C12" s="347">
        <v>4578842941.4300003</v>
      </c>
      <c r="D12" s="344"/>
      <c r="E12" s="348">
        <v>0</v>
      </c>
      <c r="F12" s="347">
        <v>632300000</v>
      </c>
      <c r="G12" s="347">
        <v>0</v>
      </c>
    </row>
    <row r="13" spans="1:7" x14ac:dyDescent="0.25">
      <c r="B13" s="342" t="s">
        <v>537</v>
      </c>
      <c r="C13" s="343">
        <v>4564785586.4200001</v>
      </c>
      <c r="D13" s="344"/>
      <c r="E13" s="345">
        <v>0</v>
      </c>
      <c r="F13" s="343">
        <v>632300000</v>
      </c>
      <c r="G13" s="343">
        <v>0</v>
      </c>
    </row>
    <row r="14" spans="1:7" x14ac:dyDescent="0.25">
      <c r="B14" s="346" t="s">
        <v>538</v>
      </c>
      <c r="C14" s="347">
        <v>4544991753.3800001</v>
      </c>
      <c r="D14" s="344"/>
      <c r="E14" s="348">
        <v>0</v>
      </c>
      <c r="F14" s="347">
        <v>632300000</v>
      </c>
      <c r="G14" s="347">
        <v>0</v>
      </c>
    </row>
    <row r="15" spans="1:7" x14ac:dyDescent="0.25">
      <c r="B15" s="71" t="s">
        <v>539</v>
      </c>
      <c r="C15" s="165"/>
      <c r="D15" s="28"/>
      <c r="E15" s="164">
        <v>4532557325.2299995</v>
      </c>
      <c r="F15" s="165"/>
      <c r="G15" s="164">
        <v>632300000</v>
      </c>
    </row>
    <row r="16" spans="1:7" x14ac:dyDescent="0.25">
      <c r="B16" s="68" t="s">
        <v>540</v>
      </c>
      <c r="C16" s="403"/>
      <c r="D16" s="402"/>
      <c r="E16" s="134">
        <v>4521152573.3299999</v>
      </c>
      <c r="F16" s="31"/>
      <c r="G16" s="134">
        <v>632300000</v>
      </c>
    </row>
    <row r="17" spans="2:7" x14ac:dyDescent="0.25">
      <c r="B17" s="71" t="s">
        <v>541</v>
      </c>
      <c r="C17" s="165"/>
      <c r="D17" s="28"/>
      <c r="E17" s="164">
        <v>4509585495.04</v>
      </c>
      <c r="F17" s="165"/>
      <c r="G17" s="164">
        <v>632300000</v>
      </c>
    </row>
    <row r="18" spans="2:7" x14ac:dyDescent="0.25">
      <c r="B18" s="68" t="s">
        <v>542</v>
      </c>
      <c r="C18" s="31"/>
      <c r="D18" s="28"/>
      <c r="E18" s="134">
        <v>4497855235.9300003</v>
      </c>
      <c r="F18" s="31"/>
      <c r="G18" s="134">
        <v>632300000</v>
      </c>
    </row>
    <row r="19" spans="2:7" x14ac:dyDescent="0.25">
      <c r="B19" s="71" t="s">
        <v>543</v>
      </c>
      <c r="C19" s="165"/>
      <c r="D19" s="28"/>
      <c r="E19" s="164">
        <v>4486280952.0299997</v>
      </c>
      <c r="F19" s="165"/>
      <c r="G19" s="164">
        <v>632300000</v>
      </c>
    </row>
    <row r="20" spans="2:7" x14ac:dyDescent="0.25">
      <c r="B20" s="68" t="s">
        <v>544</v>
      </c>
      <c r="C20" s="31"/>
      <c r="D20" s="28"/>
      <c r="E20" s="134">
        <v>4474269423.79</v>
      </c>
      <c r="F20" s="31"/>
      <c r="G20" s="134">
        <v>632300000</v>
      </c>
    </row>
    <row r="21" spans="2:7" x14ac:dyDescent="0.25">
      <c r="B21" s="71" t="s">
        <v>545</v>
      </c>
      <c r="C21" s="165"/>
      <c r="D21" s="28"/>
      <c r="E21" s="164">
        <v>4461857935.0600004</v>
      </c>
      <c r="F21" s="165"/>
      <c r="G21" s="164">
        <v>632300000</v>
      </c>
    </row>
    <row r="22" spans="2:7" x14ac:dyDescent="0.25">
      <c r="B22" s="68" t="s">
        <v>546</v>
      </c>
      <c r="C22" s="31"/>
      <c r="D22" s="28"/>
      <c r="E22" s="134">
        <v>4216047247.2199998</v>
      </c>
      <c r="F22" s="31"/>
      <c r="G22" s="134">
        <v>632300000</v>
      </c>
    </row>
    <row r="23" spans="2:7" x14ac:dyDescent="0.25">
      <c r="B23" s="71" t="s">
        <v>547</v>
      </c>
      <c r="C23" s="165"/>
      <c r="D23" s="28"/>
      <c r="E23" s="164">
        <v>3983183329.0500002</v>
      </c>
      <c r="F23" s="165"/>
      <c r="G23" s="164">
        <v>632300000</v>
      </c>
    </row>
    <row r="24" spans="2:7" x14ac:dyDescent="0.25">
      <c r="B24" s="68" t="s">
        <v>548</v>
      </c>
      <c r="C24" s="31"/>
      <c r="D24" s="28"/>
      <c r="E24" s="134">
        <v>3759560852.8600001</v>
      </c>
      <c r="F24" s="31"/>
      <c r="G24" s="134">
        <v>632300000</v>
      </c>
    </row>
    <row r="25" spans="2:7" x14ac:dyDescent="0.25">
      <c r="B25" s="71" t="s">
        <v>549</v>
      </c>
      <c r="C25" s="165"/>
      <c r="D25" s="28"/>
      <c r="E25" s="164">
        <v>3542803062.9000001</v>
      </c>
      <c r="F25" s="165"/>
      <c r="G25" s="164">
        <v>632300000</v>
      </c>
    </row>
    <row r="26" spans="2:7" x14ac:dyDescent="0.25">
      <c r="B26" s="68" t="s">
        <v>550</v>
      </c>
      <c r="C26" s="31"/>
      <c r="D26" s="28"/>
      <c r="E26" s="134">
        <v>3389411374.7199998</v>
      </c>
      <c r="F26" s="31"/>
      <c r="G26" s="134">
        <v>565918473.21000004</v>
      </c>
    </row>
    <row r="27" spans="2:7" x14ac:dyDescent="0.25">
      <c r="B27" s="71" t="s">
        <v>551</v>
      </c>
      <c r="C27" s="532"/>
      <c r="D27" s="402"/>
      <c r="E27" s="164">
        <v>3242796020.5500002</v>
      </c>
      <c r="F27" s="165"/>
      <c r="G27" s="164">
        <v>492930265.38</v>
      </c>
    </row>
    <row r="28" spans="2:7" x14ac:dyDescent="0.25">
      <c r="B28" s="68" t="s">
        <v>552</v>
      </c>
      <c r="C28" s="31"/>
      <c r="D28" s="28"/>
      <c r="E28" s="134">
        <v>3123247375.02</v>
      </c>
      <c r="F28" s="31"/>
      <c r="G28" s="134">
        <v>450197819.82999998</v>
      </c>
    </row>
    <row r="29" spans="2:7" x14ac:dyDescent="0.25">
      <c r="B29" s="71" t="s">
        <v>553</v>
      </c>
      <c r="C29" s="165"/>
      <c r="D29" s="28"/>
      <c r="E29" s="164">
        <v>3003240136.6399999</v>
      </c>
      <c r="F29" s="165"/>
      <c r="G29" s="164">
        <v>432899479.14999998</v>
      </c>
    </row>
    <row r="30" spans="2:7" x14ac:dyDescent="0.25">
      <c r="B30" s="68" t="s">
        <v>554</v>
      </c>
      <c r="C30" s="31"/>
      <c r="D30" s="28"/>
      <c r="E30" s="134">
        <v>2866712098.9099998</v>
      </c>
      <c r="F30" s="31"/>
      <c r="G30" s="134">
        <v>413219762</v>
      </c>
    </row>
    <row r="31" spans="2:7" x14ac:dyDescent="0.25">
      <c r="B31" s="71" t="s">
        <v>555</v>
      </c>
      <c r="C31" s="165"/>
      <c r="D31" s="28"/>
      <c r="E31" s="164">
        <v>2724412394.04</v>
      </c>
      <c r="F31" s="165"/>
      <c r="G31" s="164">
        <v>392708092.79000002</v>
      </c>
    </row>
    <row r="32" spans="2:7" x14ac:dyDescent="0.25">
      <c r="B32" s="68" t="s">
        <v>556</v>
      </c>
      <c r="C32" s="31"/>
      <c r="D32" s="28"/>
      <c r="E32" s="134">
        <v>2588669213.3600001</v>
      </c>
      <c r="F32" s="31"/>
      <c r="G32" s="134">
        <v>373141508.20999998</v>
      </c>
    </row>
    <row r="33" spans="2:7" x14ac:dyDescent="0.25">
      <c r="B33" s="71" t="s">
        <v>557</v>
      </c>
      <c r="C33" s="165"/>
      <c r="D33" s="28"/>
      <c r="E33" s="164">
        <v>2437981703.8699999</v>
      </c>
      <c r="F33" s="165"/>
      <c r="G33" s="164">
        <v>351420786.16000003</v>
      </c>
    </row>
    <row r="34" spans="2:7" x14ac:dyDescent="0.25">
      <c r="B34" s="68" t="s">
        <v>558</v>
      </c>
      <c r="C34" s="31"/>
      <c r="D34" s="28"/>
      <c r="E34" s="134">
        <v>2314621250.8299999</v>
      </c>
      <c r="F34" s="31"/>
      <c r="G34" s="134">
        <v>333639099.22000003</v>
      </c>
    </row>
    <row r="35" spans="2:7" x14ac:dyDescent="0.25">
      <c r="B35" s="71" t="s">
        <v>559</v>
      </c>
      <c r="C35" s="165"/>
      <c r="D35" s="28"/>
      <c r="E35" s="164">
        <v>2202663068.9299998</v>
      </c>
      <c r="F35" s="165"/>
      <c r="G35" s="164">
        <v>317500982.91000003</v>
      </c>
    </row>
    <row r="36" spans="2:7" x14ac:dyDescent="0.25">
      <c r="B36" s="68" t="s">
        <v>560</v>
      </c>
      <c r="C36" s="31"/>
      <c r="D36" s="28"/>
      <c r="E36" s="134">
        <v>2100483773.6300001</v>
      </c>
      <c r="F36" s="31"/>
      <c r="G36" s="134">
        <v>302772435.83999997</v>
      </c>
    </row>
    <row r="37" spans="2:7" x14ac:dyDescent="0.25">
      <c r="B37" s="71" t="s">
        <v>561</v>
      </c>
      <c r="C37" s="165"/>
      <c r="D37" s="28"/>
      <c r="E37" s="164">
        <v>2004258296.6700001</v>
      </c>
      <c r="F37" s="165"/>
      <c r="G37" s="164">
        <v>288902096.83999997</v>
      </c>
    </row>
    <row r="38" spans="2:7" x14ac:dyDescent="0.25">
      <c r="B38" s="68" t="s">
        <v>562</v>
      </c>
      <c r="C38" s="31"/>
      <c r="D38" s="28"/>
      <c r="E38" s="134">
        <v>1903797709.96</v>
      </c>
      <c r="F38" s="31"/>
      <c r="G38" s="134">
        <v>274421291.52999997</v>
      </c>
    </row>
    <row r="39" spans="2:7" x14ac:dyDescent="0.25">
      <c r="B39" s="71" t="s">
        <v>563</v>
      </c>
      <c r="C39" s="165"/>
      <c r="D39" s="28"/>
      <c r="E39" s="164">
        <v>1787508597.95</v>
      </c>
      <c r="F39" s="165"/>
      <c r="G39" s="164">
        <v>257658896.97999999</v>
      </c>
    </row>
    <row r="40" spans="2:7" x14ac:dyDescent="0.25">
      <c r="B40" s="68" t="s">
        <v>564</v>
      </c>
      <c r="C40" s="31"/>
      <c r="D40" s="28"/>
      <c r="E40" s="134">
        <v>1687146827.46</v>
      </c>
      <c r="F40" s="31"/>
      <c r="G40" s="134">
        <v>243192335.50999999</v>
      </c>
    </row>
    <row r="41" spans="2:7" x14ac:dyDescent="0.25">
      <c r="B41" s="71" t="s">
        <v>565</v>
      </c>
      <c r="C41" s="165"/>
      <c r="D41" s="28"/>
      <c r="E41" s="164">
        <v>1584565156.48</v>
      </c>
      <c r="F41" s="165"/>
      <c r="G41" s="164">
        <v>228405788.31999999</v>
      </c>
    </row>
    <row r="42" spans="2:7" x14ac:dyDescent="0.25">
      <c r="B42" s="68" t="s">
        <v>566</v>
      </c>
      <c r="C42" s="31"/>
      <c r="D42" s="28"/>
      <c r="E42" s="134">
        <v>1480388546.02</v>
      </c>
      <c r="F42" s="31"/>
      <c r="G42" s="134">
        <v>213389340</v>
      </c>
    </row>
    <row r="43" spans="2:7" x14ac:dyDescent="0.25">
      <c r="B43" s="71" t="s">
        <v>567</v>
      </c>
      <c r="C43" s="165"/>
      <c r="D43" s="28"/>
      <c r="E43" s="164">
        <v>1386501940.0699999</v>
      </c>
      <c r="F43" s="165"/>
      <c r="G43" s="164">
        <v>199856135.49000001</v>
      </c>
    </row>
    <row r="44" spans="2:7" x14ac:dyDescent="0.25">
      <c r="B44" s="68" t="s">
        <v>568</v>
      </c>
      <c r="C44" s="31"/>
      <c r="D44" s="28"/>
      <c r="E44" s="134">
        <v>1296820084.03</v>
      </c>
      <c r="F44" s="31"/>
      <c r="G44" s="134">
        <v>186929021.11000001</v>
      </c>
    </row>
    <row r="45" spans="2:7" x14ac:dyDescent="0.25">
      <c r="B45" s="71" t="s">
        <v>569</v>
      </c>
      <c r="C45" s="165"/>
      <c r="D45" s="28"/>
      <c r="E45" s="164">
        <v>1200421543.23</v>
      </c>
      <c r="F45" s="165"/>
      <c r="G45" s="164">
        <v>173033736</v>
      </c>
    </row>
    <row r="46" spans="2:7" x14ac:dyDescent="0.25">
      <c r="B46" s="68" t="s">
        <v>570</v>
      </c>
      <c r="C46" s="31"/>
      <c r="D46" s="28"/>
      <c r="E46" s="134">
        <v>1120761993.23</v>
      </c>
      <c r="F46" s="31"/>
      <c r="G46" s="134">
        <v>161551278.31999999</v>
      </c>
    </row>
    <row r="47" spans="2:7" x14ac:dyDescent="0.25">
      <c r="B47" s="71" t="s">
        <v>571</v>
      </c>
      <c r="C47" s="165"/>
      <c r="D47" s="28"/>
      <c r="E47" s="164">
        <v>1044781520.6799999</v>
      </c>
      <c r="F47" s="165"/>
      <c r="G47" s="164">
        <v>150599138.13999999</v>
      </c>
    </row>
    <row r="48" spans="2:7" x14ac:dyDescent="0.25">
      <c r="B48" s="68" t="s">
        <v>572</v>
      </c>
      <c r="C48" s="31"/>
      <c r="D48" s="28"/>
      <c r="E48" s="134">
        <v>976493761.38999999</v>
      </c>
      <c r="F48" s="31"/>
      <c r="G48" s="134">
        <v>140755857.5</v>
      </c>
    </row>
    <row r="49" spans="2:7" x14ac:dyDescent="0.25">
      <c r="B49" s="71" t="s">
        <v>573</v>
      </c>
      <c r="C49" s="165"/>
      <c r="D49" s="28"/>
      <c r="E49" s="164">
        <v>909060848.38</v>
      </c>
      <c r="F49" s="165"/>
      <c r="G49" s="164">
        <v>131035797.95999999</v>
      </c>
    </row>
    <row r="50" spans="2:7" x14ac:dyDescent="0.25">
      <c r="B50" s="68" t="s">
        <v>574</v>
      </c>
      <c r="C50" s="31"/>
      <c r="D50" s="28"/>
      <c r="E50" s="134">
        <v>841842639.91999996</v>
      </c>
      <c r="F50" s="31"/>
      <c r="G50" s="134">
        <v>121346686.84999999</v>
      </c>
    </row>
    <row r="51" spans="2:7" x14ac:dyDescent="0.25">
      <c r="B51" s="71" t="s">
        <v>575</v>
      </c>
      <c r="C51" s="165"/>
      <c r="D51" s="28"/>
      <c r="E51" s="164">
        <v>765214472.13</v>
      </c>
      <c r="F51" s="165"/>
      <c r="G51" s="164">
        <v>110301185.15000001</v>
      </c>
    </row>
    <row r="52" spans="2:7" x14ac:dyDescent="0.25">
      <c r="B52" s="68" t="s">
        <v>576</v>
      </c>
      <c r="C52" s="31"/>
      <c r="D52" s="28"/>
      <c r="E52" s="134">
        <v>698412377.22000003</v>
      </c>
      <c r="F52" s="31"/>
      <c r="G52" s="134">
        <v>100672054.40000001</v>
      </c>
    </row>
    <row r="53" spans="2:7" x14ac:dyDescent="0.25">
      <c r="B53" s="71" t="s">
        <v>577</v>
      </c>
      <c r="C53" s="165"/>
      <c r="D53" s="28"/>
      <c r="E53" s="164">
        <v>632061507.45000005</v>
      </c>
      <c r="F53" s="165"/>
      <c r="G53" s="164">
        <v>91107965.010000005</v>
      </c>
    </row>
    <row r="54" spans="2:7" x14ac:dyDescent="0.25">
      <c r="B54" s="68" t="s">
        <v>578</v>
      </c>
      <c r="C54" s="403"/>
      <c r="D54" s="402"/>
      <c r="E54" s="134">
        <v>568342303.29999995</v>
      </c>
      <c r="F54" s="31"/>
      <c r="G54" s="134">
        <v>81923214.909999996</v>
      </c>
    </row>
    <row r="55" spans="2:7" x14ac:dyDescent="0.25">
      <c r="B55" s="71" t="s">
        <v>579</v>
      </c>
      <c r="C55" s="165"/>
      <c r="D55" s="28"/>
      <c r="E55" s="164">
        <v>509995538.66000003</v>
      </c>
      <c r="F55" s="165"/>
      <c r="G55" s="164">
        <v>73512870.430000007</v>
      </c>
    </row>
    <row r="56" spans="2:7" x14ac:dyDescent="0.25">
      <c r="B56" s="68" t="s">
        <v>580</v>
      </c>
      <c r="C56" s="403"/>
      <c r="D56" s="402"/>
      <c r="E56" s="134">
        <v>458731311.86000001</v>
      </c>
      <c r="F56" s="31"/>
      <c r="G56" s="134">
        <v>66123432.340000004</v>
      </c>
    </row>
    <row r="57" spans="2:7" x14ac:dyDescent="0.25">
      <c r="B57" s="71" t="s">
        <v>581</v>
      </c>
      <c r="C57" s="165"/>
      <c r="D57" s="28"/>
      <c r="E57" s="164">
        <v>407353734.62</v>
      </c>
      <c r="F57" s="165"/>
      <c r="G57" s="164">
        <v>58717655.409999996</v>
      </c>
    </row>
    <row r="58" spans="2:7" x14ac:dyDescent="0.25">
      <c r="B58" s="68" t="s">
        <v>582</v>
      </c>
      <c r="C58" s="403"/>
      <c r="D58" s="402"/>
      <c r="E58" s="134">
        <v>0</v>
      </c>
      <c r="F58" s="31"/>
      <c r="G58" s="134">
        <v>0</v>
      </c>
    </row>
    <row r="59" spans="2:7" ht="0" hidden="1" customHeight="1" x14ac:dyDescent="0.25"/>
  </sheetData>
  <sheetProtection algorithmName="SHA-512" hashValue="2d+F697X687CmgSuLUqS7adMfPL9hthhElGiOLkqunM0tSGkqUEstAGeryi6/c0R4V88O/+QgkM/3sfo54pUrw==" saltValue="bjxJjB9M7s2AL2/BN+U/Hg==" spinCount="100000" sheet="1" objects="1" scenarios="1"/>
  <mergeCells count="15">
    <mergeCell ref="A1:C3"/>
    <mergeCell ref="D1:G1"/>
    <mergeCell ref="D2:G2"/>
    <mergeCell ref="D3:G3"/>
    <mergeCell ref="C4:D4"/>
    <mergeCell ref="B5:E5"/>
    <mergeCell ref="B6:E6"/>
    <mergeCell ref="C7:E7"/>
    <mergeCell ref="F7:G7"/>
    <mergeCell ref="C8:D8"/>
    <mergeCell ref="C58:D58"/>
    <mergeCell ref="C54:D54"/>
    <mergeCell ref="C56:D56"/>
    <mergeCell ref="C27:D27"/>
    <mergeCell ref="C16:D16"/>
  </mergeCells>
  <pageMargins left="0.23622047244094491" right="0.23622047244094491" top="0.23622047244094491" bottom="0.23622047244094491" header="0.23622047244094491" footer="0.23622047244094491"/>
  <pageSetup scale="88"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11"/>
  <sheetViews>
    <sheetView showGridLines="0" zoomScaleNormal="100" workbookViewId="0">
      <selection activeCell="U35" sqref="U35"/>
    </sheetView>
  </sheetViews>
  <sheetFormatPr baseColWidth="10" defaultColWidth="9.140625" defaultRowHeight="15" x14ac:dyDescent="0.25"/>
  <cols>
    <col min="1" max="1" width="1.28515625" customWidth="1"/>
    <col min="2" max="2" width="0.140625" customWidth="1"/>
    <col min="3" max="3" width="16.42578125" customWidth="1"/>
    <col min="4" max="4" width="15.7109375" customWidth="1"/>
    <col min="5" max="5" width="4.85546875" customWidth="1"/>
    <col min="6" max="7" width="20.5703125" customWidth="1"/>
    <col min="8" max="8" width="80.140625" customWidth="1"/>
    <col min="9" max="9" width="0.140625" customWidth="1"/>
    <col min="10" max="10" width="0.28515625" customWidth="1"/>
  </cols>
  <sheetData>
    <row r="1" spans="1:10" ht="18" customHeight="1" x14ac:dyDescent="0.25">
      <c r="A1" s="361"/>
      <c r="B1" s="361"/>
      <c r="C1" s="361"/>
      <c r="D1" s="361"/>
      <c r="E1" s="367" t="s">
        <v>0</v>
      </c>
      <c r="F1" s="361"/>
      <c r="G1" s="361"/>
      <c r="H1" s="361"/>
      <c r="I1" s="361"/>
      <c r="J1" s="361"/>
    </row>
    <row r="2" spans="1:10" ht="18" customHeight="1" x14ac:dyDescent="0.25">
      <c r="A2" s="361"/>
      <c r="B2" s="361"/>
      <c r="C2" s="361"/>
      <c r="D2" s="361"/>
      <c r="E2" s="367" t="s">
        <v>1</v>
      </c>
      <c r="F2" s="361"/>
      <c r="G2" s="361"/>
      <c r="H2" s="361"/>
      <c r="I2" s="361"/>
      <c r="J2" s="361"/>
    </row>
    <row r="3" spans="1:10" ht="18" customHeight="1" x14ac:dyDescent="0.25">
      <c r="A3" s="361"/>
      <c r="B3" s="361"/>
      <c r="C3" s="361"/>
      <c r="D3" s="361"/>
      <c r="E3" s="367" t="s">
        <v>2</v>
      </c>
      <c r="F3" s="361"/>
      <c r="G3" s="361"/>
      <c r="H3" s="361"/>
      <c r="I3" s="361"/>
      <c r="J3" s="361"/>
    </row>
    <row r="4" spans="1:10" x14ac:dyDescent="0.25">
      <c r="A4" s="26" t="s">
        <v>2</v>
      </c>
      <c r="B4" s="413" t="s">
        <v>2</v>
      </c>
      <c r="C4" s="361"/>
      <c r="D4" s="413" t="s">
        <v>2</v>
      </c>
      <c r="E4" s="361"/>
      <c r="F4" s="26" t="s">
        <v>2</v>
      </c>
      <c r="G4" s="26" t="s">
        <v>2</v>
      </c>
      <c r="H4" s="413" t="s">
        <v>2</v>
      </c>
      <c r="I4" s="361"/>
    </row>
    <row r="5" spans="1:10" ht="15.75" x14ac:dyDescent="0.25">
      <c r="A5" s="3" t="s">
        <v>2</v>
      </c>
      <c r="B5" s="368" t="s">
        <v>46</v>
      </c>
      <c r="C5" s="361"/>
      <c r="D5" s="361"/>
      <c r="E5" s="361"/>
      <c r="F5" s="361"/>
      <c r="G5" s="361"/>
      <c r="H5" s="361"/>
      <c r="I5" s="361"/>
    </row>
    <row r="6" spans="1:10" x14ac:dyDescent="0.25">
      <c r="A6" s="26" t="s">
        <v>2</v>
      </c>
      <c r="B6" s="413" t="s">
        <v>2</v>
      </c>
      <c r="C6" s="361"/>
      <c r="D6" s="413" t="s">
        <v>2</v>
      </c>
      <c r="E6" s="361"/>
      <c r="F6" s="26" t="s">
        <v>2</v>
      </c>
      <c r="G6" s="26" t="s">
        <v>2</v>
      </c>
      <c r="H6" s="413" t="s">
        <v>2</v>
      </c>
      <c r="I6" s="361"/>
    </row>
    <row r="7" spans="1:10" ht="408.95" customHeight="1" x14ac:dyDescent="0.25">
      <c r="C7" s="534"/>
      <c r="D7" s="535"/>
      <c r="E7" s="535"/>
      <c r="F7" s="535"/>
      <c r="G7" s="535"/>
      <c r="H7" s="535"/>
      <c r="I7" s="536"/>
    </row>
    <row r="8" spans="1:10" ht="37.5" customHeight="1" x14ac:dyDescent="0.25">
      <c r="C8" s="537"/>
      <c r="D8" s="538"/>
      <c r="E8" s="538"/>
      <c r="F8" s="538"/>
      <c r="G8" s="538"/>
      <c r="H8" s="538"/>
      <c r="I8" s="539"/>
    </row>
    <row r="9" spans="1:10" ht="31.5" customHeight="1" x14ac:dyDescent="0.25"/>
    <row r="10" spans="1:10" ht="408.95" customHeight="1" x14ac:dyDescent="0.25">
      <c r="B10" s="534"/>
      <c r="C10" s="535"/>
      <c r="D10" s="535"/>
      <c r="E10" s="535"/>
      <c r="F10" s="535"/>
      <c r="G10" s="535"/>
      <c r="H10" s="536"/>
    </row>
    <row r="11" spans="1:10" ht="37.5" customHeight="1" x14ac:dyDescent="0.25">
      <c r="B11" s="537"/>
      <c r="C11" s="538"/>
      <c r="D11" s="538"/>
      <c r="E11" s="538"/>
      <c r="F11" s="538"/>
      <c r="G11" s="538"/>
      <c r="H11" s="539"/>
    </row>
  </sheetData>
  <sheetProtection algorithmName="SHA-512" hashValue="oGHBXM94nMwqq8wD/xYsjBoo+kTaX+UBGCgTMe/rS/qTWBJ5f59MRlY+CdQNgQVH3LrsOyUZEqtTq9CNDLUP5A==" saltValue="vBd9HSWYL5XaIHWjwWoZIw==" spinCount="100000" sheet="1" objects="1" scenarios="1"/>
  <mergeCells count="13">
    <mergeCell ref="A1:D3"/>
    <mergeCell ref="E1:J1"/>
    <mergeCell ref="E2:J2"/>
    <mergeCell ref="E3:J3"/>
    <mergeCell ref="B4:C4"/>
    <mergeCell ref="D4:E4"/>
    <mergeCell ref="H4:I4"/>
    <mergeCell ref="B10:H11"/>
    <mergeCell ref="B5:I5"/>
    <mergeCell ref="B6:C6"/>
    <mergeCell ref="D6:E6"/>
    <mergeCell ref="H6:I6"/>
    <mergeCell ref="C7:I8"/>
  </mergeCells>
  <pageMargins left="0.23622047244094491" right="0.23622047244094491" top="0.23622047244094491" bottom="0.23622047244094491" header="0.23622047244094491" footer="0.23622047244094491"/>
  <pageSetup scale="63" orientation="portrait" horizontalDpi="300" verticalDpi="300" r:id="rId1"/>
  <headerFooter alignWithMargins="0"/>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70"/>
  <sheetViews>
    <sheetView showGridLines="0" zoomScaleNormal="100" workbookViewId="0">
      <selection activeCell="G4" sqref="G4"/>
    </sheetView>
  </sheetViews>
  <sheetFormatPr baseColWidth="10" defaultColWidth="9.140625"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s>
  <sheetData>
    <row r="1" spans="1:7" ht="18" customHeight="1" x14ac:dyDescent="0.25">
      <c r="A1" s="361"/>
      <c r="B1" s="361"/>
      <c r="C1" s="361"/>
      <c r="D1" s="367" t="s">
        <v>0</v>
      </c>
      <c r="E1" s="361"/>
      <c r="F1" s="361"/>
      <c r="G1" s="361"/>
    </row>
    <row r="2" spans="1:7" ht="18" customHeight="1" x14ac:dyDescent="0.25">
      <c r="A2" s="361"/>
      <c r="B2" s="361"/>
      <c r="C2" s="361"/>
      <c r="D2" s="367" t="s">
        <v>1</v>
      </c>
      <c r="E2" s="361"/>
      <c r="F2" s="361"/>
      <c r="G2" s="361"/>
    </row>
    <row r="3" spans="1:7" ht="18" customHeight="1" x14ac:dyDescent="0.25">
      <c r="A3" s="361"/>
      <c r="B3" s="361"/>
      <c r="C3" s="361"/>
      <c r="D3" s="367" t="s">
        <v>2</v>
      </c>
      <c r="E3" s="361"/>
      <c r="F3" s="361"/>
      <c r="G3" s="361"/>
    </row>
    <row r="4" spans="1:7" x14ac:dyDescent="0.25">
      <c r="A4" s="26" t="s">
        <v>2</v>
      </c>
      <c r="B4" s="26" t="s">
        <v>2</v>
      </c>
      <c r="C4" s="413" t="s">
        <v>2</v>
      </c>
      <c r="D4" s="361"/>
      <c r="E4" s="26" t="s">
        <v>2</v>
      </c>
      <c r="F4" s="26" t="s">
        <v>2</v>
      </c>
      <c r="G4" s="26" t="s">
        <v>2</v>
      </c>
    </row>
    <row r="5" spans="1:7" ht="15.75" x14ac:dyDescent="0.25">
      <c r="A5" s="368" t="s">
        <v>48</v>
      </c>
      <c r="B5" s="361"/>
      <c r="C5" s="361"/>
      <c r="D5" s="361"/>
      <c r="E5" s="361"/>
      <c r="F5" s="3" t="s">
        <v>2</v>
      </c>
      <c r="G5" s="3" t="s">
        <v>2</v>
      </c>
    </row>
    <row r="6" spans="1:7" x14ac:dyDescent="0.25">
      <c r="A6" s="26" t="s">
        <v>2</v>
      </c>
      <c r="B6" s="26" t="s">
        <v>2</v>
      </c>
      <c r="C6" s="413" t="s">
        <v>2</v>
      </c>
      <c r="D6" s="361"/>
      <c r="E6" s="26" t="s">
        <v>2</v>
      </c>
      <c r="F6" s="26" t="s">
        <v>2</v>
      </c>
      <c r="G6" s="26" t="s">
        <v>2</v>
      </c>
    </row>
    <row r="7" spans="1:7" ht="38.25" x14ac:dyDescent="0.25">
      <c r="A7" s="26" t="s">
        <v>2</v>
      </c>
      <c r="B7" s="166" t="s">
        <v>583</v>
      </c>
      <c r="C7" s="543" t="s">
        <v>584</v>
      </c>
      <c r="D7" s="402"/>
      <c r="E7" s="167" t="s">
        <v>585</v>
      </c>
      <c r="F7" s="167" t="s">
        <v>586</v>
      </c>
      <c r="G7" s="167" t="s">
        <v>587</v>
      </c>
    </row>
    <row r="8" spans="1:7" x14ac:dyDescent="0.25">
      <c r="A8" s="26" t="s">
        <v>2</v>
      </c>
      <c r="B8" s="168" t="s">
        <v>588</v>
      </c>
      <c r="C8" s="541">
        <v>129374227.34999999</v>
      </c>
      <c r="D8" s="402"/>
      <c r="E8" s="169">
        <v>47959101.210000001</v>
      </c>
      <c r="F8" s="169">
        <v>177333328.56</v>
      </c>
      <c r="G8" s="169">
        <v>129374227.34999999</v>
      </c>
    </row>
    <row r="9" spans="1:7" x14ac:dyDescent="0.25">
      <c r="A9" s="26" t="s">
        <v>2</v>
      </c>
      <c r="B9" s="161" t="s">
        <v>589</v>
      </c>
      <c r="C9" s="540">
        <v>116610666.54000001</v>
      </c>
      <c r="D9" s="402"/>
      <c r="E9" s="170">
        <v>44095785.640000001</v>
      </c>
      <c r="F9" s="170">
        <v>160706452.18000001</v>
      </c>
      <c r="G9" s="170">
        <v>116610666.54000001</v>
      </c>
    </row>
    <row r="10" spans="1:7" x14ac:dyDescent="0.25">
      <c r="A10" s="26" t="s">
        <v>2</v>
      </c>
      <c r="B10" s="168" t="s">
        <v>590</v>
      </c>
      <c r="C10" s="541">
        <v>120523600.53</v>
      </c>
      <c r="D10" s="402"/>
      <c r="E10" s="169">
        <v>43250440.460000001</v>
      </c>
      <c r="F10" s="169">
        <v>163774040.99000001</v>
      </c>
      <c r="G10" s="169">
        <v>120523600.53</v>
      </c>
    </row>
    <row r="11" spans="1:7" x14ac:dyDescent="0.25">
      <c r="A11" s="26" t="s">
        <v>2</v>
      </c>
      <c r="B11" s="161" t="s">
        <v>591</v>
      </c>
      <c r="C11" s="540">
        <v>126495617.52</v>
      </c>
      <c r="D11" s="402"/>
      <c r="E11" s="170">
        <v>42421995.920000002</v>
      </c>
      <c r="F11" s="170">
        <v>168917613.44</v>
      </c>
      <c r="G11" s="170">
        <v>126495617.52</v>
      </c>
    </row>
    <row r="12" spans="1:7" x14ac:dyDescent="0.25">
      <c r="A12" s="26" t="s">
        <v>2</v>
      </c>
      <c r="B12" s="168" t="s">
        <v>592</v>
      </c>
      <c r="C12" s="541">
        <v>124559422.5</v>
      </c>
      <c r="D12" s="402"/>
      <c r="E12" s="169">
        <v>41552578.359999999</v>
      </c>
      <c r="F12" s="169">
        <v>166112000.86000001</v>
      </c>
      <c r="G12" s="169">
        <v>124559422.5</v>
      </c>
    </row>
    <row r="13" spans="1:7" x14ac:dyDescent="0.25">
      <c r="A13" s="26" t="s">
        <v>2</v>
      </c>
      <c r="B13" s="161" t="s">
        <v>593</v>
      </c>
      <c r="C13" s="540">
        <v>135276075.96000001</v>
      </c>
      <c r="D13" s="402"/>
      <c r="E13" s="170">
        <v>40695428.899999999</v>
      </c>
      <c r="F13" s="170">
        <v>175971504.86000001</v>
      </c>
      <c r="G13" s="170">
        <v>135276075.96000001</v>
      </c>
    </row>
    <row r="14" spans="1:7" x14ac:dyDescent="0.25">
      <c r="A14" s="26" t="s">
        <v>2</v>
      </c>
      <c r="B14" s="168" t="s">
        <v>594</v>
      </c>
      <c r="C14" s="541">
        <v>147511789.68000001</v>
      </c>
      <c r="D14" s="402"/>
      <c r="E14" s="169">
        <v>39766751.439999998</v>
      </c>
      <c r="F14" s="169">
        <v>187278541.12</v>
      </c>
      <c r="G14" s="169">
        <v>147511789.68000001</v>
      </c>
    </row>
    <row r="15" spans="1:7" x14ac:dyDescent="0.25">
      <c r="A15" s="26" t="s">
        <v>2</v>
      </c>
      <c r="B15" s="161" t="s">
        <v>595</v>
      </c>
      <c r="C15" s="540">
        <v>137772469.53</v>
      </c>
      <c r="D15" s="402"/>
      <c r="E15" s="170">
        <v>38751699.689999998</v>
      </c>
      <c r="F15" s="170">
        <v>176524169.22</v>
      </c>
      <c r="G15" s="170">
        <v>137772469.53</v>
      </c>
    </row>
    <row r="16" spans="1:7" x14ac:dyDescent="0.25">
      <c r="A16" s="26" t="s">
        <v>2</v>
      </c>
      <c r="B16" s="168" t="s">
        <v>596</v>
      </c>
      <c r="C16" s="541">
        <v>131607972.37</v>
      </c>
      <c r="D16" s="402"/>
      <c r="E16" s="169">
        <v>37804522.859999999</v>
      </c>
      <c r="F16" s="169">
        <v>169412495.22999999</v>
      </c>
      <c r="G16" s="169">
        <v>131607972.37</v>
      </c>
    </row>
    <row r="17" spans="1:7" x14ac:dyDescent="0.25">
      <c r="A17" s="26" t="s">
        <v>2</v>
      </c>
      <c r="B17" s="161" t="s">
        <v>597</v>
      </c>
      <c r="C17" s="540">
        <v>128313442.97</v>
      </c>
      <c r="D17" s="402"/>
      <c r="E17" s="170">
        <v>36900169.530000001</v>
      </c>
      <c r="F17" s="170">
        <v>165213612.5</v>
      </c>
      <c r="G17" s="170">
        <v>128313442.97</v>
      </c>
    </row>
    <row r="18" spans="1:7" x14ac:dyDescent="0.25">
      <c r="A18" s="26" t="s">
        <v>2</v>
      </c>
      <c r="B18" s="168" t="s">
        <v>598</v>
      </c>
      <c r="C18" s="541">
        <v>125683630.7</v>
      </c>
      <c r="D18" s="402"/>
      <c r="E18" s="169">
        <v>36017571.57</v>
      </c>
      <c r="F18" s="169">
        <v>161701202.27000001</v>
      </c>
      <c r="G18" s="169">
        <v>125683630.7</v>
      </c>
    </row>
    <row r="19" spans="1:7" x14ac:dyDescent="0.25">
      <c r="A19" s="26" t="s">
        <v>2</v>
      </c>
      <c r="B19" s="161" t="s">
        <v>599</v>
      </c>
      <c r="C19" s="540">
        <v>138924177.91</v>
      </c>
      <c r="D19" s="402"/>
      <c r="E19" s="170">
        <v>35153328.280000001</v>
      </c>
      <c r="F19" s="170">
        <v>174077506.19</v>
      </c>
      <c r="G19" s="170">
        <v>138924177.91</v>
      </c>
    </row>
    <row r="20" spans="1:7" x14ac:dyDescent="0.25">
      <c r="A20" s="26" t="s">
        <v>2</v>
      </c>
      <c r="B20" s="168" t="s">
        <v>600</v>
      </c>
      <c r="C20" s="541">
        <v>145826296.84</v>
      </c>
      <c r="D20" s="402"/>
      <c r="E20" s="169">
        <v>34199421.07</v>
      </c>
      <c r="F20" s="169">
        <v>180025717.91</v>
      </c>
      <c r="G20" s="169">
        <v>145826296.84</v>
      </c>
    </row>
    <row r="21" spans="1:7" x14ac:dyDescent="0.25">
      <c r="A21" s="26" t="s">
        <v>2</v>
      </c>
      <c r="B21" s="161" t="s">
        <v>601</v>
      </c>
      <c r="C21" s="540">
        <v>101333399.73</v>
      </c>
      <c r="D21" s="402"/>
      <c r="E21" s="170">
        <v>33196168.899999999</v>
      </c>
      <c r="F21" s="170">
        <v>134529568.63</v>
      </c>
      <c r="G21" s="170">
        <v>101333399.73</v>
      </c>
    </row>
    <row r="22" spans="1:7" x14ac:dyDescent="0.25">
      <c r="A22" s="26" t="s">
        <v>2</v>
      </c>
      <c r="B22" s="168" t="s">
        <v>602</v>
      </c>
      <c r="C22" s="541">
        <v>109021633.06999999</v>
      </c>
      <c r="D22" s="402"/>
      <c r="E22" s="169">
        <v>32498200.32</v>
      </c>
      <c r="F22" s="169">
        <v>141519833.38999999</v>
      </c>
      <c r="G22" s="169">
        <v>109021633.06999999</v>
      </c>
    </row>
    <row r="23" spans="1:7" x14ac:dyDescent="0.25">
      <c r="A23" s="26" t="s">
        <v>2</v>
      </c>
      <c r="B23" s="161" t="s">
        <v>603</v>
      </c>
      <c r="C23" s="540">
        <v>149620109.53</v>
      </c>
      <c r="D23" s="402"/>
      <c r="E23" s="170">
        <v>31749394.359999999</v>
      </c>
      <c r="F23" s="170">
        <v>181369503.88999999</v>
      </c>
      <c r="G23" s="170">
        <v>149620109.53</v>
      </c>
    </row>
    <row r="24" spans="1:7" x14ac:dyDescent="0.25">
      <c r="A24" s="26" t="s">
        <v>2</v>
      </c>
      <c r="B24" s="168" t="s">
        <v>604</v>
      </c>
      <c r="C24" s="541">
        <v>170069247.47999999</v>
      </c>
      <c r="D24" s="402"/>
      <c r="E24" s="169">
        <v>30720891.809999999</v>
      </c>
      <c r="F24" s="169">
        <v>200790139.28999999</v>
      </c>
      <c r="G24" s="169">
        <v>170069247.47999999</v>
      </c>
    </row>
    <row r="25" spans="1:7" x14ac:dyDescent="0.25">
      <c r="A25" s="26" t="s">
        <v>2</v>
      </c>
      <c r="B25" s="161" t="s">
        <v>605</v>
      </c>
      <c r="C25" s="540">
        <v>165435226.62</v>
      </c>
      <c r="D25" s="402"/>
      <c r="E25" s="170">
        <v>29551043.879999999</v>
      </c>
      <c r="F25" s="170">
        <v>194986270.5</v>
      </c>
      <c r="G25" s="170">
        <v>165435226.62</v>
      </c>
    </row>
    <row r="26" spans="1:7" x14ac:dyDescent="0.25">
      <c r="A26" s="26" t="s">
        <v>2</v>
      </c>
      <c r="B26" s="168" t="s">
        <v>606</v>
      </c>
      <c r="C26" s="541">
        <v>206530012.09</v>
      </c>
      <c r="D26" s="402"/>
      <c r="E26" s="169">
        <v>28414927.890000001</v>
      </c>
      <c r="F26" s="169">
        <v>234944939.97999999</v>
      </c>
      <c r="G26" s="169">
        <v>206530012.09</v>
      </c>
    </row>
    <row r="27" spans="1:7" x14ac:dyDescent="0.25">
      <c r="A27" s="26" t="s">
        <v>2</v>
      </c>
      <c r="B27" s="161" t="s">
        <v>607</v>
      </c>
      <c r="C27" s="540">
        <v>157095949.58000001</v>
      </c>
      <c r="D27" s="402"/>
      <c r="E27" s="170">
        <v>26995823.48</v>
      </c>
      <c r="F27" s="170">
        <v>184091773.06</v>
      </c>
      <c r="G27" s="170">
        <v>157095949.58000001</v>
      </c>
    </row>
    <row r="28" spans="1:7" x14ac:dyDescent="0.25">
      <c r="A28" s="26" t="s">
        <v>2</v>
      </c>
      <c r="B28" s="168" t="s">
        <v>608</v>
      </c>
      <c r="C28" s="541">
        <v>140125381.88</v>
      </c>
      <c r="D28" s="402"/>
      <c r="E28" s="169">
        <v>25915070.879999999</v>
      </c>
      <c r="F28" s="169">
        <v>166040452.75999999</v>
      </c>
      <c r="G28" s="169">
        <v>140125381.88</v>
      </c>
    </row>
    <row r="29" spans="1:7" x14ac:dyDescent="0.25">
      <c r="A29" s="26" t="s">
        <v>2</v>
      </c>
      <c r="B29" s="161" t="s">
        <v>609</v>
      </c>
      <c r="C29" s="540">
        <v>125656614.45</v>
      </c>
      <c r="D29" s="402"/>
      <c r="E29" s="170">
        <v>24951910.109999999</v>
      </c>
      <c r="F29" s="170">
        <v>150608524.56</v>
      </c>
      <c r="G29" s="170">
        <v>125656614.45</v>
      </c>
    </row>
    <row r="30" spans="1:7" x14ac:dyDescent="0.25">
      <c r="A30" s="26" t="s">
        <v>2</v>
      </c>
      <c r="B30" s="168" t="s">
        <v>610</v>
      </c>
      <c r="C30" s="541">
        <v>119025792.92</v>
      </c>
      <c r="D30" s="402"/>
      <c r="E30" s="169">
        <v>24086502.84</v>
      </c>
      <c r="F30" s="169">
        <v>143112295.75999999</v>
      </c>
      <c r="G30" s="169">
        <v>119025792.92</v>
      </c>
    </row>
    <row r="31" spans="1:7" x14ac:dyDescent="0.25">
      <c r="A31" s="26" t="s">
        <v>2</v>
      </c>
      <c r="B31" s="161" t="s">
        <v>611</v>
      </c>
      <c r="C31" s="540">
        <v>135895638.66</v>
      </c>
      <c r="D31" s="402"/>
      <c r="E31" s="170">
        <v>23268284.719999999</v>
      </c>
      <c r="F31" s="170">
        <v>159163923.38</v>
      </c>
      <c r="G31" s="170">
        <v>135895638.66</v>
      </c>
    </row>
    <row r="32" spans="1:7" x14ac:dyDescent="0.25">
      <c r="A32" s="26" t="s">
        <v>2</v>
      </c>
      <c r="B32" s="168" t="s">
        <v>612</v>
      </c>
      <c r="C32" s="541">
        <v>181449021.90000001</v>
      </c>
      <c r="D32" s="402"/>
      <c r="E32" s="169">
        <v>22335692.82</v>
      </c>
      <c r="F32" s="169">
        <v>203784714.72</v>
      </c>
      <c r="G32" s="169">
        <v>181449021.90000001</v>
      </c>
    </row>
    <row r="33" spans="1:7" x14ac:dyDescent="0.25">
      <c r="A33" s="26" t="s">
        <v>2</v>
      </c>
      <c r="B33" s="161" t="s">
        <v>613</v>
      </c>
      <c r="C33" s="540">
        <v>151511959.88</v>
      </c>
      <c r="D33" s="402"/>
      <c r="E33" s="170">
        <v>21086845.899999999</v>
      </c>
      <c r="F33" s="170">
        <v>172598805.78</v>
      </c>
      <c r="G33" s="170">
        <v>151511959.88</v>
      </c>
    </row>
    <row r="34" spans="1:7" x14ac:dyDescent="0.25">
      <c r="A34" s="26" t="s">
        <v>2</v>
      </c>
      <c r="B34" s="168" t="s">
        <v>614</v>
      </c>
      <c r="C34" s="541">
        <v>164981657.88999999</v>
      </c>
      <c r="D34" s="402"/>
      <c r="E34" s="169">
        <v>20045781.890000001</v>
      </c>
      <c r="F34" s="169">
        <v>185027439.78</v>
      </c>
      <c r="G34" s="169">
        <v>164981657.88999999</v>
      </c>
    </row>
    <row r="35" spans="1:7" x14ac:dyDescent="0.25">
      <c r="A35" s="26" t="s">
        <v>2</v>
      </c>
      <c r="B35" s="161" t="s">
        <v>615</v>
      </c>
      <c r="C35" s="540">
        <v>177421749.27000001</v>
      </c>
      <c r="D35" s="402"/>
      <c r="E35" s="170">
        <v>18912301.879999999</v>
      </c>
      <c r="F35" s="170">
        <v>196334051.15000001</v>
      </c>
      <c r="G35" s="170">
        <v>177421749.27000001</v>
      </c>
    </row>
    <row r="36" spans="1:7" x14ac:dyDescent="0.25">
      <c r="A36" s="26" t="s">
        <v>2</v>
      </c>
      <c r="B36" s="168" t="s">
        <v>616</v>
      </c>
      <c r="C36" s="541">
        <v>159495024.47</v>
      </c>
      <c r="D36" s="402"/>
      <c r="E36" s="169">
        <v>17690718.829999998</v>
      </c>
      <c r="F36" s="169">
        <v>177185743.30000001</v>
      </c>
      <c r="G36" s="169">
        <v>159495024.47</v>
      </c>
    </row>
    <row r="37" spans="1:7" x14ac:dyDescent="0.25">
      <c r="A37" s="26" t="s">
        <v>2</v>
      </c>
      <c r="B37" s="161" t="s">
        <v>617</v>
      </c>
      <c r="C37" s="540">
        <v>156406671.00999999</v>
      </c>
      <c r="D37" s="402"/>
      <c r="E37" s="170">
        <v>16594782</v>
      </c>
      <c r="F37" s="170">
        <v>173001453.00999999</v>
      </c>
      <c r="G37" s="170">
        <v>156406671.00999999</v>
      </c>
    </row>
    <row r="38" spans="1:7" x14ac:dyDescent="0.25">
      <c r="A38" s="26" t="s">
        <v>2</v>
      </c>
      <c r="B38" s="168" t="s">
        <v>618</v>
      </c>
      <c r="C38" s="541">
        <v>182392790.19</v>
      </c>
      <c r="D38" s="402"/>
      <c r="E38" s="169">
        <v>15520635.140000001</v>
      </c>
      <c r="F38" s="169">
        <v>197913425.33000001</v>
      </c>
      <c r="G38" s="169">
        <v>182392790.19</v>
      </c>
    </row>
    <row r="39" spans="1:7" x14ac:dyDescent="0.25">
      <c r="A39" s="26" t="s">
        <v>2</v>
      </c>
      <c r="B39" s="161" t="s">
        <v>619</v>
      </c>
      <c r="C39" s="540">
        <v>145176650.37</v>
      </c>
      <c r="D39" s="402"/>
      <c r="E39" s="170">
        <v>14266453.279999999</v>
      </c>
      <c r="F39" s="170">
        <v>159443103.65000001</v>
      </c>
      <c r="G39" s="170">
        <v>145176650.37</v>
      </c>
    </row>
    <row r="40" spans="1:7" x14ac:dyDescent="0.25">
      <c r="A40" s="26" t="s">
        <v>2</v>
      </c>
      <c r="B40" s="168" t="s">
        <v>620</v>
      </c>
      <c r="C40" s="541">
        <v>142177877.78</v>
      </c>
      <c r="D40" s="402"/>
      <c r="E40" s="169">
        <v>13267013.5</v>
      </c>
      <c r="F40" s="169">
        <v>155444891.28</v>
      </c>
      <c r="G40" s="169">
        <v>142177877.78</v>
      </c>
    </row>
    <row r="41" spans="1:7" x14ac:dyDescent="0.25">
      <c r="A41" s="26" t="s">
        <v>2</v>
      </c>
      <c r="B41" s="161" t="s">
        <v>621</v>
      </c>
      <c r="C41" s="540">
        <v>127340103.05</v>
      </c>
      <c r="D41" s="402"/>
      <c r="E41" s="170">
        <v>12290349.99</v>
      </c>
      <c r="F41" s="170">
        <v>139630453.03999999</v>
      </c>
      <c r="G41" s="170">
        <v>127340103.05</v>
      </c>
    </row>
    <row r="42" spans="1:7" x14ac:dyDescent="0.25">
      <c r="A42" s="26" t="s">
        <v>2</v>
      </c>
      <c r="B42" s="168" t="s">
        <v>622</v>
      </c>
      <c r="C42" s="541">
        <v>131377925.53</v>
      </c>
      <c r="D42" s="402"/>
      <c r="E42" s="169">
        <v>11414954.9</v>
      </c>
      <c r="F42" s="169">
        <v>142792880.43000001</v>
      </c>
      <c r="G42" s="169">
        <v>131377925.53</v>
      </c>
    </row>
    <row r="43" spans="1:7" x14ac:dyDescent="0.25">
      <c r="A43" s="26" t="s">
        <v>2</v>
      </c>
      <c r="B43" s="161" t="s">
        <v>623</v>
      </c>
      <c r="C43" s="540">
        <v>137391126.87</v>
      </c>
      <c r="D43" s="402"/>
      <c r="E43" s="170">
        <v>10511351.01</v>
      </c>
      <c r="F43" s="170">
        <v>147902477.88</v>
      </c>
      <c r="G43" s="170">
        <v>137391126.87</v>
      </c>
    </row>
    <row r="44" spans="1:7" x14ac:dyDescent="0.25">
      <c r="A44" s="26" t="s">
        <v>2</v>
      </c>
      <c r="B44" s="168" t="s">
        <v>624</v>
      </c>
      <c r="C44" s="541">
        <v>172780051.30000001</v>
      </c>
      <c r="D44" s="402"/>
      <c r="E44" s="169">
        <v>9567945.9299999997</v>
      </c>
      <c r="F44" s="169">
        <v>182347997.22999999</v>
      </c>
      <c r="G44" s="169">
        <v>172780051.30000001</v>
      </c>
    </row>
    <row r="45" spans="1:7" x14ac:dyDescent="0.25">
      <c r="A45" s="26" t="s">
        <v>2</v>
      </c>
      <c r="B45" s="161" t="s">
        <v>625</v>
      </c>
      <c r="C45" s="540">
        <v>150675184.15000001</v>
      </c>
      <c r="D45" s="402"/>
      <c r="E45" s="170">
        <v>8378716.6699999999</v>
      </c>
      <c r="F45" s="170">
        <v>159053900.81999999</v>
      </c>
      <c r="G45" s="170">
        <v>150675184.15000001</v>
      </c>
    </row>
    <row r="46" spans="1:7" x14ac:dyDescent="0.25">
      <c r="A46" s="26" t="s">
        <v>2</v>
      </c>
      <c r="B46" s="168" t="s">
        <v>626</v>
      </c>
      <c r="C46" s="541">
        <v>156649390.58000001</v>
      </c>
      <c r="D46" s="402"/>
      <c r="E46" s="169">
        <v>7343789.5700000003</v>
      </c>
      <c r="F46" s="169">
        <v>163993180.15000001</v>
      </c>
      <c r="G46" s="169">
        <v>156649390.58000001</v>
      </c>
    </row>
    <row r="47" spans="1:7" x14ac:dyDescent="0.25">
      <c r="A47" s="26" t="s">
        <v>2</v>
      </c>
      <c r="B47" s="161" t="s">
        <v>627</v>
      </c>
      <c r="C47" s="540">
        <v>155869400.49000001</v>
      </c>
      <c r="D47" s="402"/>
      <c r="E47" s="170">
        <v>6266048.71</v>
      </c>
      <c r="F47" s="170">
        <v>162135449.19999999</v>
      </c>
      <c r="G47" s="170">
        <v>155869400.49000001</v>
      </c>
    </row>
    <row r="48" spans="1:7" x14ac:dyDescent="0.25">
      <c r="A48" s="26" t="s">
        <v>2</v>
      </c>
      <c r="B48" s="168" t="s">
        <v>628</v>
      </c>
      <c r="C48" s="541">
        <v>145948108.74000001</v>
      </c>
      <c r="D48" s="402"/>
      <c r="E48" s="169">
        <v>5195429.5199999996</v>
      </c>
      <c r="F48" s="169">
        <v>151143538.25999999</v>
      </c>
      <c r="G48" s="169">
        <v>145948108.74000001</v>
      </c>
    </row>
    <row r="49" spans="1:7" x14ac:dyDescent="0.25">
      <c r="A49" s="26" t="s">
        <v>2</v>
      </c>
      <c r="B49" s="161" t="s">
        <v>629</v>
      </c>
      <c r="C49" s="540">
        <v>129581804.77</v>
      </c>
      <c r="D49" s="402"/>
      <c r="E49" s="170">
        <v>4191023.91</v>
      </c>
      <c r="F49" s="170">
        <v>133772828.68000001</v>
      </c>
      <c r="G49" s="170">
        <v>129581804.77</v>
      </c>
    </row>
    <row r="50" spans="1:7" x14ac:dyDescent="0.25">
      <c r="A50" s="26" t="s">
        <v>2</v>
      </c>
      <c r="B50" s="168" t="s">
        <v>630</v>
      </c>
      <c r="C50" s="541">
        <v>137155029.72999999</v>
      </c>
      <c r="D50" s="402"/>
      <c r="E50" s="169">
        <v>3301943.9</v>
      </c>
      <c r="F50" s="169">
        <v>140456973.63</v>
      </c>
      <c r="G50" s="169">
        <v>137155029.72999999</v>
      </c>
    </row>
    <row r="51" spans="1:7" x14ac:dyDescent="0.25">
      <c r="A51" s="26" t="s">
        <v>2</v>
      </c>
      <c r="B51" s="161" t="s">
        <v>631</v>
      </c>
      <c r="C51" s="540">
        <v>80551844.879999995</v>
      </c>
      <c r="D51" s="402"/>
      <c r="E51" s="170">
        <v>2357749.2999999998</v>
      </c>
      <c r="F51" s="170">
        <v>82909594.180000007</v>
      </c>
      <c r="G51" s="170">
        <v>80551844.879999995</v>
      </c>
    </row>
    <row r="52" spans="1:7" x14ac:dyDescent="0.25">
      <c r="A52" s="26" t="s">
        <v>2</v>
      </c>
      <c r="B52" s="168" t="s">
        <v>632</v>
      </c>
      <c r="C52" s="541">
        <v>70631874.450000003</v>
      </c>
      <c r="D52" s="402"/>
      <c r="E52" s="169">
        <v>1804126.88</v>
      </c>
      <c r="F52" s="169">
        <v>72436001.329999998</v>
      </c>
      <c r="G52" s="169">
        <v>70631874.450000003</v>
      </c>
    </row>
    <row r="53" spans="1:7" x14ac:dyDescent="0.25">
      <c r="A53" s="26" t="s">
        <v>2</v>
      </c>
      <c r="B53" s="161" t="s">
        <v>633</v>
      </c>
      <c r="C53" s="540">
        <v>57023983.75</v>
      </c>
      <c r="D53" s="402"/>
      <c r="E53" s="170">
        <v>1317948.5900000001</v>
      </c>
      <c r="F53" s="170">
        <v>58341932.340000004</v>
      </c>
      <c r="G53" s="170">
        <v>57023983.75</v>
      </c>
    </row>
    <row r="54" spans="1:7" x14ac:dyDescent="0.25">
      <c r="A54" s="26" t="s">
        <v>2</v>
      </c>
      <c r="B54" s="168" t="s">
        <v>634</v>
      </c>
      <c r="C54" s="541">
        <v>59220565.579999998</v>
      </c>
      <c r="D54" s="402"/>
      <c r="E54" s="169">
        <v>926300.89</v>
      </c>
      <c r="F54" s="169">
        <v>60146866.469999999</v>
      </c>
      <c r="G54" s="169">
        <v>59220565.579999998</v>
      </c>
    </row>
    <row r="55" spans="1:7" x14ac:dyDescent="0.25">
      <c r="A55" s="26" t="s">
        <v>2</v>
      </c>
      <c r="B55" s="161" t="s">
        <v>635</v>
      </c>
      <c r="C55" s="540">
        <v>56891817.719999999</v>
      </c>
      <c r="D55" s="402"/>
      <c r="E55" s="170">
        <v>519768.37</v>
      </c>
      <c r="F55" s="170">
        <v>57411586.090000004</v>
      </c>
      <c r="G55" s="170">
        <v>56891817.719999999</v>
      </c>
    </row>
    <row r="56" spans="1:7" x14ac:dyDescent="0.25">
      <c r="A56" s="26" t="s">
        <v>2</v>
      </c>
      <c r="B56" s="168" t="s">
        <v>636</v>
      </c>
      <c r="C56" s="541">
        <v>3543611.08</v>
      </c>
      <c r="D56" s="402"/>
      <c r="E56" s="169">
        <v>128149.96</v>
      </c>
      <c r="F56" s="169">
        <v>3671761.04</v>
      </c>
      <c r="G56" s="169">
        <v>3543611.08</v>
      </c>
    </row>
    <row r="57" spans="1:7" x14ac:dyDescent="0.25">
      <c r="A57" s="26" t="s">
        <v>2</v>
      </c>
      <c r="B57" s="161" t="s">
        <v>637</v>
      </c>
      <c r="C57" s="540">
        <v>3039501.05</v>
      </c>
      <c r="D57" s="402"/>
      <c r="E57" s="170">
        <v>103542.39</v>
      </c>
      <c r="F57" s="170">
        <v>3143043.44</v>
      </c>
      <c r="G57" s="170">
        <v>3039501.05</v>
      </c>
    </row>
    <row r="58" spans="1:7" x14ac:dyDescent="0.25">
      <c r="A58" s="26" t="s">
        <v>2</v>
      </c>
      <c r="B58" s="168" t="s">
        <v>638</v>
      </c>
      <c r="C58" s="541">
        <v>2774316.94</v>
      </c>
      <c r="D58" s="402"/>
      <c r="E58" s="169">
        <v>82645.98</v>
      </c>
      <c r="F58" s="169">
        <v>2856962.92</v>
      </c>
      <c r="G58" s="169">
        <v>2774316.94</v>
      </c>
    </row>
    <row r="59" spans="1:7" x14ac:dyDescent="0.25">
      <c r="A59" s="26" t="s">
        <v>2</v>
      </c>
      <c r="B59" s="161" t="s">
        <v>639</v>
      </c>
      <c r="C59" s="540">
        <v>2161966.1800000002</v>
      </c>
      <c r="D59" s="402"/>
      <c r="E59" s="170">
        <v>63572.5</v>
      </c>
      <c r="F59" s="170">
        <v>2225538.6800000002</v>
      </c>
      <c r="G59" s="170">
        <v>2161966.1800000002</v>
      </c>
    </row>
    <row r="60" spans="1:7" x14ac:dyDescent="0.25">
      <c r="A60" s="26" t="s">
        <v>2</v>
      </c>
      <c r="B60" s="168" t="s">
        <v>640</v>
      </c>
      <c r="C60" s="541">
        <v>1777282.88</v>
      </c>
      <c r="D60" s="402"/>
      <c r="E60" s="169">
        <v>48708.71</v>
      </c>
      <c r="F60" s="169">
        <v>1825991.59</v>
      </c>
      <c r="G60" s="169">
        <v>1777282.88</v>
      </c>
    </row>
    <row r="61" spans="1:7" x14ac:dyDescent="0.25">
      <c r="A61" s="26" t="s">
        <v>2</v>
      </c>
      <c r="B61" s="161" t="s">
        <v>641</v>
      </c>
      <c r="C61" s="540">
        <v>1640085.66</v>
      </c>
      <c r="D61" s="402"/>
      <c r="E61" s="170">
        <v>36489.949999999997</v>
      </c>
      <c r="F61" s="170">
        <v>1676575.61</v>
      </c>
      <c r="G61" s="170">
        <v>1640085.66</v>
      </c>
    </row>
    <row r="62" spans="1:7" x14ac:dyDescent="0.25">
      <c r="A62" s="26" t="s">
        <v>2</v>
      </c>
      <c r="B62" s="168" t="s">
        <v>642</v>
      </c>
      <c r="C62" s="541">
        <v>1115745.44</v>
      </c>
      <c r="D62" s="402"/>
      <c r="E62" s="169">
        <v>25214.09</v>
      </c>
      <c r="F62" s="169">
        <v>1140959.53</v>
      </c>
      <c r="G62" s="169">
        <v>1115745.44</v>
      </c>
    </row>
    <row r="63" spans="1:7" x14ac:dyDescent="0.25">
      <c r="A63" s="26" t="s">
        <v>2</v>
      </c>
      <c r="B63" s="161" t="s">
        <v>643</v>
      </c>
      <c r="C63" s="540">
        <v>966520.81</v>
      </c>
      <c r="D63" s="402"/>
      <c r="E63" s="170">
        <v>17543.349999999999</v>
      </c>
      <c r="F63" s="170">
        <v>984064.16</v>
      </c>
      <c r="G63" s="170">
        <v>966520.81</v>
      </c>
    </row>
    <row r="64" spans="1:7" x14ac:dyDescent="0.25">
      <c r="A64" s="26" t="s">
        <v>2</v>
      </c>
      <c r="B64" s="168" t="s">
        <v>644</v>
      </c>
      <c r="C64" s="541">
        <v>683326.35</v>
      </c>
      <c r="D64" s="402"/>
      <c r="E64" s="169">
        <v>10898.93</v>
      </c>
      <c r="F64" s="169">
        <v>694225.28</v>
      </c>
      <c r="G64" s="169">
        <v>683326.35</v>
      </c>
    </row>
    <row r="65" spans="1:7" x14ac:dyDescent="0.25">
      <c r="A65" s="26" t="s">
        <v>2</v>
      </c>
      <c r="B65" s="161" t="s">
        <v>645</v>
      </c>
      <c r="C65" s="540">
        <v>500167.56</v>
      </c>
      <c r="D65" s="402"/>
      <c r="E65" s="170">
        <v>6201.03</v>
      </c>
      <c r="F65" s="170">
        <v>506368.59</v>
      </c>
      <c r="G65" s="170">
        <v>500167.56</v>
      </c>
    </row>
    <row r="66" spans="1:7" x14ac:dyDescent="0.25">
      <c r="A66" s="26" t="s">
        <v>2</v>
      </c>
      <c r="B66" s="168" t="s">
        <v>646</v>
      </c>
      <c r="C66" s="541">
        <v>399029.66</v>
      </c>
      <c r="D66" s="402"/>
      <c r="E66" s="169">
        <v>2762.34</v>
      </c>
      <c r="F66" s="169">
        <v>401792</v>
      </c>
      <c r="G66" s="169">
        <v>399029.66</v>
      </c>
    </row>
    <row r="67" spans="1:7" x14ac:dyDescent="0.25">
      <c r="A67" s="26" t="s">
        <v>2</v>
      </c>
      <c r="B67" s="161" t="s">
        <v>647</v>
      </c>
      <c r="C67" s="540">
        <v>2748.76</v>
      </c>
      <c r="D67" s="402"/>
      <c r="E67" s="170">
        <v>18.920000000000002</v>
      </c>
      <c r="F67" s="170">
        <v>2767.68</v>
      </c>
      <c r="G67" s="170">
        <v>2748.76</v>
      </c>
    </row>
    <row r="68" spans="1:7" x14ac:dyDescent="0.25">
      <c r="A68" s="26" t="s">
        <v>2</v>
      </c>
      <c r="B68" s="168"/>
      <c r="C68" s="541">
        <v>0</v>
      </c>
      <c r="D68" s="402"/>
      <c r="E68" s="169">
        <v>0</v>
      </c>
      <c r="F68" s="169">
        <v>0</v>
      </c>
      <c r="G68" s="169">
        <v>0</v>
      </c>
    </row>
    <row r="69" spans="1:7" x14ac:dyDescent="0.25">
      <c r="A69" s="26" t="s">
        <v>2</v>
      </c>
      <c r="B69" s="171" t="s">
        <v>115</v>
      </c>
      <c r="C69" s="542">
        <f>SUM(C8:D68)</f>
        <v>6536994313.1299992</v>
      </c>
      <c r="D69" s="402"/>
      <c r="E69" s="172">
        <f>SUM(E8:E68)</f>
        <v>1075550435.6500001</v>
      </c>
      <c r="F69" s="172">
        <f>SUM(F8:F68)</f>
        <v>7612544748.7799988</v>
      </c>
      <c r="G69" s="172">
        <v>6536994313.1300001</v>
      </c>
    </row>
    <row r="70" spans="1:7" ht="0" hidden="1" customHeight="1" x14ac:dyDescent="0.25"/>
  </sheetData>
  <sheetProtection algorithmName="SHA-512" hashValue="wr3oK53RvhhXY871sD+ln5ePtbX1upQ74YYf92mzYuRofmm2B4nFNQoXCXjwaqgp+w8XH0SkrkB8sEs6CfD1TA==" saltValue="W8FdgqHRoA6VD+Ri9KwbBw==" spinCount="100000" sheet="1" objects="1" scenarios="1"/>
  <mergeCells count="70">
    <mergeCell ref="A1:C3"/>
    <mergeCell ref="D1:G1"/>
    <mergeCell ref="D2:G2"/>
    <mergeCell ref="D3:G3"/>
    <mergeCell ref="C4:D4"/>
    <mergeCell ref="A5:E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s>
  <pageMargins left="0.23622047244094491" right="0.23622047244094491" top="0.23622047244094491" bottom="0.23622047244094491" header="0.23622047244094491" footer="0.23622047244094491"/>
  <pageSetup scale="73"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10"/>
  <sheetViews>
    <sheetView showGridLines="0" zoomScaleNormal="100" workbookViewId="0">
      <selection activeCell="U35" sqref="U35"/>
    </sheetView>
  </sheetViews>
  <sheetFormatPr baseColWidth="10" defaultColWidth="9.140625" defaultRowHeight="15" x14ac:dyDescent="0.25"/>
  <cols>
    <col min="1" max="1" width="1.28515625" customWidth="1"/>
    <col min="2" max="2" width="16.5703125" customWidth="1"/>
    <col min="3" max="3" width="15.7109375" customWidth="1"/>
    <col min="4" max="4" width="4.85546875" customWidth="1"/>
    <col min="5" max="6" width="20.5703125" customWidth="1"/>
    <col min="7" max="7" width="23.28515625" customWidth="1"/>
    <col min="8" max="8" width="56.85546875" customWidth="1"/>
    <col min="9" max="9" width="0.140625" customWidth="1"/>
  </cols>
  <sheetData>
    <row r="1" spans="1:9" ht="18" customHeight="1" x14ac:dyDescent="0.25">
      <c r="A1" s="361"/>
      <c r="B1" s="361"/>
      <c r="C1" s="361"/>
      <c r="D1" s="367" t="s">
        <v>0</v>
      </c>
      <c r="E1" s="361"/>
      <c r="F1" s="361"/>
      <c r="G1" s="361"/>
      <c r="H1" s="361"/>
      <c r="I1" s="361"/>
    </row>
    <row r="2" spans="1:9" ht="18" customHeight="1" x14ac:dyDescent="0.25">
      <c r="A2" s="361"/>
      <c r="B2" s="361"/>
      <c r="C2" s="361"/>
      <c r="D2" s="367" t="s">
        <v>1</v>
      </c>
      <c r="E2" s="361"/>
      <c r="F2" s="361"/>
      <c r="G2" s="361"/>
      <c r="H2" s="361"/>
      <c r="I2" s="361"/>
    </row>
    <row r="3" spans="1:9" ht="18" customHeight="1" x14ac:dyDescent="0.25">
      <c r="A3" s="361"/>
      <c r="B3" s="361"/>
      <c r="C3" s="361"/>
      <c r="D3" s="367" t="s">
        <v>2</v>
      </c>
      <c r="E3" s="361"/>
      <c r="F3" s="361"/>
      <c r="G3" s="361"/>
      <c r="H3" s="361"/>
      <c r="I3" s="361"/>
    </row>
    <row r="4" spans="1:9" x14ac:dyDescent="0.25">
      <c r="A4" s="26" t="s">
        <v>2</v>
      </c>
      <c r="B4" s="26" t="s">
        <v>2</v>
      </c>
      <c r="C4" s="413" t="s">
        <v>2</v>
      </c>
      <c r="D4" s="361"/>
      <c r="E4" s="26" t="s">
        <v>2</v>
      </c>
      <c r="F4" s="26" t="s">
        <v>2</v>
      </c>
      <c r="G4" s="26" t="s">
        <v>2</v>
      </c>
    </row>
    <row r="5" spans="1:9" ht="15.75" x14ac:dyDescent="0.25">
      <c r="A5" s="368" t="s">
        <v>48</v>
      </c>
      <c r="B5" s="361"/>
      <c r="C5" s="361"/>
      <c r="D5" s="361"/>
      <c r="E5" s="361"/>
      <c r="F5" s="3" t="s">
        <v>2</v>
      </c>
      <c r="G5" s="3" t="s">
        <v>2</v>
      </c>
    </row>
    <row r="6" spans="1:9" x14ac:dyDescent="0.25">
      <c r="A6" s="26" t="s">
        <v>2</v>
      </c>
      <c r="B6" s="26" t="s">
        <v>2</v>
      </c>
      <c r="C6" s="413" t="s">
        <v>2</v>
      </c>
      <c r="D6" s="361"/>
      <c r="E6" s="26" t="s">
        <v>2</v>
      </c>
      <c r="F6" s="26" t="s">
        <v>2</v>
      </c>
      <c r="G6" s="26" t="s">
        <v>2</v>
      </c>
    </row>
    <row r="7" spans="1:9" ht="0.95" customHeight="1" x14ac:dyDescent="0.25"/>
    <row r="8" spans="1:9" ht="408.95" customHeight="1" x14ac:dyDescent="0.25">
      <c r="B8" s="534"/>
      <c r="C8" s="535"/>
      <c r="D8" s="535"/>
      <c r="E8" s="535"/>
      <c r="F8" s="535"/>
      <c r="G8" s="535"/>
      <c r="H8" s="536"/>
    </row>
    <row r="9" spans="1:9" ht="37.5" customHeight="1" x14ac:dyDescent="0.25">
      <c r="B9" s="537"/>
      <c r="C9" s="538"/>
      <c r="D9" s="538"/>
      <c r="E9" s="538"/>
      <c r="F9" s="538"/>
      <c r="G9" s="538"/>
      <c r="H9" s="539"/>
    </row>
    <row r="10" spans="1:9" ht="0.95" customHeight="1" x14ac:dyDescent="0.25"/>
  </sheetData>
  <sheetProtection algorithmName="SHA-512" hashValue="2M4HS8nTS0ACE1sy267of23jNLL00wkW4lH3azvcsOL6zkxLxn3xtYpc7YSZTvuMzYlkrxMH28REN3hJAkFZiw==" saltValue="a9N8bMckPLvsyoHron9oZw==" spinCount="100000" sheet="1" objects="1" scenarios="1"/>
  <mergeCells count="8">
    <mergeCell ref="A5:E5"/>
    <mergeCell ref="C6:D6"/>
    <mergeCell ref="B8:H9"/>
    <mergeCell ref="A1:C3"/>
    <mergeCell ref="D1:I1"/>
    <mergeCell ref="D2:I2"/>
    <mergeCell ref="D3:I3"/>
    <mergeCell ref="C4:D4"/>
  </mergeCells>
  <pageMargins left="0.23622047244094491" right="0.23622047244094491" top="0.23622047244094491" bottom="0.23622047244094491" header="0.23622047244094491" footer="0.23622047244094491"/>
  <pageSetup scale="83" orientation="landscape" horizontalDpi="300" verticalDpi="300" r:id="rId1"/>
  <headerFooter alignWithMargins="0"/>
  <colBreaks count="1" manualBreakCount="1">
    <brk id="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58"/>
  <sheetViews>
    <sheetView showGridLines="0" zoomScaleNormal="100" workbookViewId="0">
      <selection activeCell="H5" sqref="H5:I5"/>
    </sheetView>
  </sheetViews>
  <sheetFormatPr baseColWidth="10" defaultColWidth="9.140625" defaultRowHeight="15" x14ac:dyDescent="0.2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0.28515625" customWidth="1"/>
    <col min="18" max="18" width="17.85546875" customWidth="1"/>
    <col min="19" max="19" width="13.7109375" customWidth="1"/>
    <col min="20" max="20" width="18.140625" customWidth="1"/>
    <col min="21" max="21" width="13.7109375" customWidth="1"/>
    <col min="22" max="22" width="18.140625" customWidth="1"/>
    <col min="23" max="23" width="13.7109375" customWidth="1"/>
    <col min="24" max="24" width="18.140625" customWidth="1"/>
  </cols>
  <sheetData>
    <row r="1" spans="1:17" ht="18" customHeight="1" x14ac:dyDescent="0.25">
      <c r="A1" s="361"/>
      <c r="B1" s="361"/>
      <c r="C1" s="361"/>
      <c r="D1" s="367" t="s">
        <v>0</v>
      </c>
      <c r="E1" s="361"/>
      <c r="F1" s="361"/>
      <c r="G1" s="361"/>
      <c r="H1" s="361"/>
      <c r="I1" s="361"/>
      <c r="J1" s="361"/>
      <c r="K1" s="361"/>
      <c r="L1" s="361"/>
      <c r="M1" s="361"/>
      <c r="N1" s="361"/>
      <c r="O1" s="361"/>
      <c r="P1" s="361"/>
      <c r="Q1" s="361"/>
    </row>
    <row r="2" spans="1:17" ht="18" customHeight="1" x14ac:dyDescent="0.25">
      <c r="A2" s="361"/>
      <c r="B2" s="361"/>
      <c r="C2" s="361"/>
      <c r="D2" s="367" t="s">
        <v>1</v>
      </c>
      <c r="E2" s="361"/>
      <c r="F2" s="361"/>
      <c r="G2" s="361"/>
      <c r="H2" s="361"/>
      <c r="I2" s="361"/>
      <c r="J2" s="361"/>
      <c r="K2" s="361"/>
      <c r="L2" s="361"/>
      <c r="M2" s="361"/>
      <c r="N2" s="361"/>
      <c r="O2" s="361"/>
      <c r="P2" s="361"/>
      <c r="Q2" s="361"/>
    </row>
    <row r="3" spans="1:17" ht="18" customHeight="1" x14ac:dyDescent="0.25">
      <c r="A3" s="361"/>
      <c r="B3" s="361"/>
      <c r="C3" s="361"/>
      <c r="D3" s="367" t="s">
        <v>2</v>
      </c>
      <c r="E3" s="361"/>
      <c r="F3" s="361"/>
      <c r="G3" s="361"/>
      <c r="H3" s="361"/>
      <c r="I3" s="361"/>
      <c r="J3" s="361"/>
      <c r="K3" s="361"/>
      <c r="L3" s="361"/>
      <c r="M3" s="361"/>
      <c r="N3" s="361"/>
      <c r="O3" s="361"/>
      <c r="P3" s="361"/>
      <c r="Q3" s="361"/>
    </row>
    <row r="4" spans="1:17" x14ac:dyDescent="0.25">
      <c r="A4" s="6" t="s">
        <v>2</v>
      </c>
      <c r="B4" s="413" t="s">
        <v>2</v>
      </c>
      <c r="C4" s="361"/>
      <c r="D4" s="361"/>
      <c r="E4" s="361"/>
      <c r="F4" s="361"/>
      <c r="G4" s="361"/>
      <c r="H4" s="362" t="s">
        <v>2</v>
      </c>
      <c r="I4" s="361"/>
      <c r="J4" s="362" t="s">
        <v>2</v>
      </c>
      <c r="K4" s="361"/>
      <c r="L4" s="362" t="s">
        <v>2</v>
      </c>
      <c r="M4" s="361"/>
    </row>
    <row r="5" spans="1:17" x14ac:dyDescent="0.25">
      <c r="A5" s="6" t="s">
        <v>2</v>
      </c>
      <c r="B5" s="368" t="s">
        <v>648</v>
      </c>
      <c r="C5" s="361"/>
      <c r="D5" s="361"/>
      <c r="E5" s="361"/>
      <c r="F5" s="361"/>
      <c r="G5" s="361"/>
      <c r="H5" s="362" t="s">
        <v>2</v>
      </c>
      <c r="I5" s="361"/>
      <c r="J5" s="362" t="s">
        <v>2</v>
      </c>
      <c r="K5" s="361"/>
      <c r="L5" s="362" t="s">
        <v>2</v>
      </c>
      <c r="M5" s="361"/>
    </row>
    <row r="6" spans="1:17" x14ac:dyDescent="0.25">
      <c r="A6" s="2" t="s">
        <v>2</v>
      </c>
      <c r="B6" s="587" t="s">
        <v>2</v>
      </c>
      <c r="C6" s="411"/>
      <c r="D6" s="411"/>
      <c r="E6" s="411"/>
      <c r="F6" s="411"/>
      <c r="G6" s="402"/>
      <c r="H6" s="588" t="s">
        <v>2</v>
      </c>
      <c r="I6" s="402"/>
      <c r="J6" s="588" t="s">
        <v>2</v>
      </c>
      <c r="K6" s="402"/>
      <c r="L6" s="588" t="s">
        <v>2</v>
      </c>
      <c r="M6" s="402"/>
    </row>
    <row r="7" spans="1:17" ht="58.5" customHeight="1" x14ac:dyDescent="0.25">
      <c r="A7" s="2" t="s">
        <v>2</v>
      </c>
      <c r="B7" s="408" t="s">
        <v>649</v>
      </c>
      <c r="C7" s="411"/>
      <c r="D7" s="411"/>
      <c r="E7" s="411"/>
      <c r="F7" s="411"/>
      <c r="G7" s="402"/>
      <c r="H7" s="409" t="s">
        <v>152</v>
      </c>
      <c r="I7" s="402"/>
      <c r="J7" s="409" t="s">
        <v>111</v>
      </c>
      <c r="K7" s="402"/>
      <c r="L7" s="409" t="s">
        <v>650</v>
      </c>
      <c r="M7" s="402"/>
    </row>
    <row r="8" spans="1:17" ht="36" customHeight="1" x14ac:dyDescent="0.25">
      <c r="A8" s="2" t="s">
        <v>2</v>
      </c>
      <c r="B8" s="583" t="s">
        <v>651</v>
      </c>
      <c r="C8" s="411"/>
      <c r="D8" s="411"/>
      <c r="E8" s="411"/>
      <c r="F8" s="411"/>
      <c r="G8" s="402"/>
      <c r="H8" s="585">
        <v>388094</v>
      </c>
      <c r="I8" s="361"/>
      <c r="J8" s="586">
        <v>6301628048.0199995</v>
      </c>
      <c r="K8" s="402"/>
      <c r="L8" s="586">
        <v>6521650189.9500008</v>
      </c>
      <c r="M8" s="402"/>
    </row>
    <row r="9" spans="1:17" ht="36" customHeight="1" x14ac:dyDescent="0.25">
      <c r="A9" s="2" t="s">
        <v>2</v>
      </c>
      <c r="B9" s="549" t="s">
        <v>652</v>
      </c>
      <c r="C9" s="411"/>
      <c r="D9" s="411"/>
      <c r="E9" s="411"/>
      <c r="F9" s="411"/>
      <c r="G9" s="402"/>
      <c r="H9" s="579">
        <v>10795</v>
      </c>
      <c r="I9" s="402"/>
      <c r="J9" s="582">
        <v>260357288.05000001</v>
      </c>
      <c r="K9" s="402"/>
      <c r="L9" s="582">
        <v>264726577.37</v>
      </c>
      <c r="M9" s="402"/>
    </row>
    <row r="10" spans="1:17" ht="36" customHeight="1" x14ac:dyDescent="0.25">
      <c r="A10" s="2" t="s">
        <v>2</v>
      </c>
      <c r="B10" s="583" t="s">
        <v>653</v>
      </c>
      <c r="C10" s="411"/>
      <c r="D10" s="411"/>
      <c r="E10" s="411"/>
      <c r="F10" s="411"/>
      <c r="G10" s="402"/>
      <c r="H10" s="585">
        <v>398889</v>
      </c>
      <c r="I10" s="361"/>
      <c r="J10" s="586">
        <v>6561985336.0699997</v>
      </c>
      <c r="K10" s="402"/>
      <c r="L10" s="586">
        <v>6786376767.3200006</v>
      </c>
      <c r="M10" s="402"/>
    </row>
    <row r="11" spans="1:17" ht="36" customHeight="1" x14ac:dyDescent="0.25">
      <c r="A11" s="2" t="s">
        <v>2</v>
      </c>
      <c r="B11" s="549" t="s">
        <v>654</v>
      </c>
      <c r="C11" s="411"/>
      <c r="D11" s="411"/>
      <c r="E11" s="411"/>
      <c r="F11" s="411"/>
      <c r="G11" s="402"/>
      <c r="H11" s="579">
        <v>6679</v>
      </c>
      <c r="I11" s="402"/>
      <c r="J11" s="582">
        <v>390087469.64999962</v>
      </c>
      <c r="K11" s="402"/>
      <c r="L11" s="582">
        <v>412247729.18000031</v>
      </c>
      <c r="M11" s="402"/>
    </row>
    <row r="12" spans="1:17" ht="36" customHeight="1" x14ac:dyDescent="0.25">
      <c r="A12" s="2" t="s">
        <v>2</v>
      </c>
      <c r="B12" s="583" t="s">
        <v>655</v>
      </c>
      <c r="C12" s="411"/>
      <c r="D12" s="411"/>
      <c r="E12" s="411"/>
      <c r="F12" s="411"/>
      <c r="G12" s="402"/>
      <c r="H12" s="585">
        <v>392210</v>
      </c>
      <c r="I12" s="361"/>
      <c r="J12" s="586">
        <v>6171897866.4200001</v>
      </c>
      <c r="K12" s="402"/>
      <c r="L12" s="586">
        <v>6374129038.1400003</v>
      </c>
      <c r="M12" s="402"/>
    </row>
    <row r="13" spans="1:17" ht="36" customHeight="1" x14ac:dyDescent="0.25">
      <c r="A13" s="2" t="s">
        <v>2</v>
      </c>
      <c r="B13" s="549" t="s">
        <v>656</v>
      </c>
      <c r="C13" s="411"/>
      <c r="D13" s="411"/>
      <c r="E13" s="411"/>
      <c r="F13" s="411"/>
      <c r="G13" s="402"/>
      <c r="H13" s="579">
        <v>17149</v>
      </c>
      <c r="I13" s="402"/>
      <c r="J13" s="582">
        <v>365096446.70999998</v>
      </c>
      <c r="K13" s="402"/>
      <c r="L13" s="582">
        <v>357286070.61000001</v>
      </c>
      <c r="M13" s="402"/>
    </row>
    <row r="14" spans="1:17" ht="36" customHeight="1" x14ac:dyDescent="0.25">
      <c r="A14" s="2" t="s">
        <v>2</v>
      </c>
      <c r="B14" s="583" t="s">
        <v>657</v>
      </c>
      <c r="C14" s="411"/>
      <c r="D14" s="411"/>
      <c r="E14" s="411"/>
      <c r="F14" s="411"/>
      <c r="G14" s="402"/>
      <c r="H14" s="580">
        <v>0</v>
      </c>
      <c r="I14" s="402"/>
      <c r="J14" s="584">
        <v>0</v>
      </c>
      <c r="K14" s="402"/>
      <c r="L14" s="584">
        <v>0</v>
      </c>
      <c r="M14" s="402"/>
    </row>
    <row r="15" spans="1:17" x14ac:dyDescent="0.25">
      <c r="A15" s="2" t="s">
        <v>2</v>
      </c>
      <c r="B15" s="408" t="s">
        <v>658</v>
      </c>
      <c r="C15" s="411"/>
      <c r="D15" s="411"/>
      <c r="E15" s="411"/>
      <c r="F15" s="411"/>
      <c r="G15" s="402"/>
      <c r="H15" s="545">
        <v>409359</v>
      </c>
      <c r="I15" s="402"/>
      <c r="J15" s="581">
        <v>6536994313.1300001</v>
      </c>
      <c r="K15" s="402"/>
      <c r="L15" s="581">
        <v>6731415108.75</v>
      </c>
      <c r="M15" s="402"/>
    </row>
    <row r="16" spans="1:17" x14ac:dyDescent="0.25">
      <c r="A16" s="2" t="s">
        <v>2</v>
      </c>
      <c r="B16" s="366" t="s">
        <v>2</v>
      </c>
      <c r="C16" s="361"/>
      <c r="D16" s="361"/>
      <c r="E16" s="361"/>
      <c r="F16" s="361"/>
      <c r="G16" s="361"/>
      <c r="H16" s="366" t="s">
        <v>2</v>
      </c>
      <c r="I16" s="361"/>
      <c r="J16" s="366" t="s">
        <v>2</v>
      </c>
      <c r="K16" s="361"/>
      <c r="L16" s="366" t="s">
        <v>2</v>
      </c>
      <c r="M16" s="361"/>
    </row>
    <row r="17" spans="1:24" ht="2.4500000000000002" customHeight="1" x14ac:dyDescent="0.25"/>
    <row r="18" spans="1:24" ht="18" customHeight="1" x14ac:dyDescent="0.25">
      <c r="B18" s="544" t="s">
        <v>659</v>
      </c>
      <c r="C18" s="411"/>
      <c r="D18" s="411"/>
      <c r="E18" s="411"/>
      <c r="F18" s="411"/>
      <c r="G18" s="402"/>
      <c r="H18" s="409" t="s">
        <v>152</v>
      </c>
      <c r="I18" s="402"/>
      <c r="J18" s="409" t="s">
        <v>660</v>
      </c>
      <c r="K18" s="402"/>
    </row>
    <row r="19" spans="1:24" ht="18" customHeight="1" x14ac:dyDescent="0.25">
      <c r="B19" s="549" t="s">
        <v>661</v>
      </c>
      <c r="C19" s="411"/>
      <c r="D19" s="411"/>
      <c r="E19" s="411"/>
      <c r="F19" s="411"/>
      <c r="G19" s="402"/>
      <c r="H19" s="579">
        <f>370274+467</f>
        <v>370741</v>
      </c>
      <c r="I19" s="402"/>
      <c r="J19" s="551">
        <f>126994956.34+530428.02</f>
        <v>127525384.36</v>
      </c>
      <c r="K19" s="402"/>
    </row>
    <row r="20" spans="1:24" ht="18" customHeight="1" x14ac:dyDescent="0.25">
      <c r="B20" s="552" t="s">
        <v>662</v>
      </c>
      <c r="C20" s="411"/>
      <c r="D20" s="411"/>
      <c r="E20" s="411"/>
      <c r="F20" s="411"/>
      <c r="G20" s="402"/>
      <c r="H20" s="580">
        <v>2980</v>
      </c>
      <c r="I20" s="402"/>
      <c r="J20" s="554">
        <f>936005.25-530428.02</f>
        <v>405577.23</v>
      </c>
      <c r="K20" s="402"/>
    </row>
    <row r="21" spans="1:24" ht="18" customHeight="1" x14ac:dyDescent="0.25">
      <c r="B21" s="549" t="s">
        <v>663</v>
      </c>
      <c r="C21" s="411"/>
      <c r="D21" s="411"/>
      <c r="E21" s="411"/>
      <c r="F21" s="411"/>
      <c r="G21" s="402"/>
      <c r="H21" s="579">
        <v>0</v>
      </c>
      <c r="I21" s="402"/>
      <c r="J21" s="551">
        <v>102335.01</v>
      </c>
      <c r="K21" s="402"/>
    </row>
    <row r="22" spans="1:24" ht="18" customHeight="1" x14ac:dyDescent="0.25">
      <c r="B22" s="552" t="s">
        <v>664</v>
      </c>
      <c r="C22" s="411"/>
      <c r="D22" s="411"/>
      <c r="E22" s="411"/>
      <c r="F22" s="411"/>
      <c r="G22" s="402"/>
      <c r="H22" s="578">
        <v>4364</v>
      </c>
      <c r="I22" s="402"/>
      <c r="J22" s="554">
        <v>27755885.489999998</v>
      </c>
      <c r="K22" s="402"/>
    </row>
    <row r="23" spans="1:24" ht="18" customHeight="1" x14ac:dyDescent="0.25">
      <c r="B23" s="549" t="s">
        <v>665</v>
      </c>
      <c r="C23" s="411"/>
      <c r="D23" s="411"/>
      <c r="E23" s="411"/>
      <c r="F23" s="411"/>
      <c r="G23" s="402"/>
      <c r="H23" s="579">
        <v>14125</v>
      </c>
      <c r="I23" s="402"/>
      <c r="J23" s="551">
        <v>200515627.05000001</v>
      </c>
      <c r="K23" s="402"/>
    </row>
    <row r="24" spans="1:24" ht="18" customHeight="1" x14ac:dyDescent="0.25">
      <c r="B24" s="552" t="s">
        <v>666</v>
      </c>
      <c r="C24" s="411"/>
      <c r="D24" s="411"/>
      <c r="E24" s="411"/>
      <c r="F24" s="411"/>
      <c r="G24" s="402"/>
      <c r="H24" s="578">
        <v>0</v>
      </c>
      <c r="I24" s="402"/>
      <c r="J24" s="554">
        <v>311595.65000000002</v>
      </c>
      <c r="K24" s="402"/>
    </row>
    <row r="25" spans="1:24" ht="18" customHeight="1" x14ac:dyDescent="0.25">
      <c r="B25" s="549" t="s">
        <v>667</v>
      </c>
      <c r="C25" s="411"/>
      <c r="D25" s="411"/>
      <c r="E25" s="411"/>
      <c r="F25" s="411"/>
      <c r="G25" s="402"/>
      <c r="H25" s="579">
        <v>0</v>
      </c>
      <c r="I25" s="402"/>
      <c r="J25" s="551">
        <v>92643668.620000005</v>
      </c>
      <c r="K25" s="402"/>
    </row>
    <row r="26" spans="1:24" ht="18" customHeight="1" x14ac:dyDescent="0.25">
      <c r="B26" s="544" t="s">
        <v>115</v>
      </c>
      <c r="C26" s="411"/>
      <c r="D26" s="411"/>
      <c r="E26" s="411"/>
      <c r="F26" s="411"/>
      <c r="G26" s="402"/>
      <c r="H26" s="577">
        <f>SUM(H19:I25)</f>
        <v>392210</v>
      </c>
      <c r="I26" s="402"/>
      <c r="J26" s="546">
        <v>449260073.41000003</v>
      </c>
      <c r="K26" s="402"/>
    </row>
    <row r="27" spans="1:24" ht="1.35" customHeight="1" x14ac:dyDescent="0.25"/>
    <row r="28" spans="1:24" x14ac:dyDescent="0.25">
      <c r="A28" s="178" t="s">
        <v>2</v>
      </c>
      <c r="B28" s="178" t="s">
        <v>2</v>
      </c>
      <c r="C28" s="570" t="s">
        <v>2</v>
      </c>
      <c r="D28" s="361"/>
      <c r="E28" s="179" t="s">
        <v>2</v>
      </c>
      <c r="F28" s="179" t="s">
        <v>2</v>
      </c>
      <c r="G28" s="179" t="s">
        <v>2</v>
      </c>
      <c r="H28" s="179" t="s">
        <v>2</v>
      </c>
      <c r="I28" s="571" t="s">
        <v>2</v>
      </c>
      <c r="J28" s="361"/>
      <c r="K28" s="571" t="s">
        <v>2</v>
      </c>
      <c r="L28" s="361"/>
      <c r="M28" s="571" t="s">
        <v>2</v>
      </c>
      <c r="N28" s="361"/>
      <c r="O28" s="179" t="s">
        <v>2</v>
      </c>
      <c r="P28" s="179" t="s">
        <v>2</v>
      </c>
      <c r="Q28" s="571" t="s">
        <v>2</v>
      </c>
      <c r="R28" s="361"/>
      <c r="S28" s="179" t="s">
        <v>2</v>
      </c>
      <c r="T28" s="179" t="s">
        <v>2</v>
      </c>
      <c r="U28" s="179" t="s">
        <v>2</v>
      </c>
      <c r="V28" s="179" t="s">
        <v>2</v>
      </c>
      <c r="W28" s="179" t="s">
        <v>2</v>
      </c>
      <c r="X28" s="179" t="s">
        <v>2</v>
      </c>
    </row>
    <row r="29" spans="1:24" x14ac:dyDescent="0.25">
      <c r="A29" s="121" t="s">
        <v>2</v>
      </c>
      <c r="B29" s="576">
        <v>44865</v>
      </c>
      <c r="C29" s="361"/>
      <c r="D29" s="361"/>
      <c r="E29" s="361"/>
      <c r="F29" s="361"/>
      <c r="G29" s="569" t="s">
        <v>668</v>
      </c>
      <c r="H29" s="411"/>
      <c r="I29" s="411"/>
      <c r="J29" s="411"/>
      <c r="K29" s="411"/>
      <c r="L29" s="411"/>
      <c r="M29" s="411"/>
      <c r="N29" s="411"/>
      <c r="O29" s="402"/>
      <c r="P29" s="569" t="s">
        <v>108</v>
      </c>
      <c r="Q29" s="411"/>
      <c r="R29" s="411"/>
      <c r="S29" s="411"/>
      <c r="T29" s="402"/>
      <c r="U29" s="569" t="s">
        <v>669</v>
      </c>
      <c r="V29" s="411"/>
      <c r="W29" s="411"/>
      <c r="X29" s="402"/>
    </row>
    <row r="30" spans="1:24" x14ac:dyDescent="0.25">
      <c r="A30" s="121" t="s">
        <v>2</v>
      </c>
      <c r="B30" s="513" t="s">
        <v>2</v>
      </c>
      <c r="C30" s="361"/>
      <c r="D30" s="361"/>
      <c r="E30" s="361"/>
      <c r="F30" s="361"/>
      <c r="G30" s="569" t="s">
        <v>670</v>
      </c>
      <c r="H30" s="402"/>
      <c r="I30" s="569" t="s">
        <v>671</v>
      </c>
      <c r="J30" s="411"/>
      <c r="K30" s="411"/>
      <c r="L30" s="402"/>
      <c r="M30" s="569" t="s">
        <v>672</v>
      </c>
      <c r="N30" s="411"/>
      <c r="O30" s="402"/>
      <c r="P30" s="569" t="s">
        <v>673</v>
      </c>
      <c r="Q30" s="411"/>
      <c r="R30" s="402"/>
      <c r="S30" s="569" t="s">
        <v>674</v>
      </c>
      <c r="T30" s="402"/>
      <c r="U30" s="569" t="s">
        <v>675</v>
      </c>
      <c r="V30" s="402"/>
      <c r="W30" s="569" t="s">
        <v>676</v>
      </c>
      <c r="X30" s="402"/>
    </row>
    <row r="31" spans="1:24" ht="36" x14ac:dyDescent="0.25">
      <c r="A31" s="173" t="s">
        <v>2</v>
      </c>
      <c r="B31" s="408" t="s">
        <v>677</v>
      </c>
      <c r="C31" s="411"/>
      <c r="D31" s="402"/>
      <c r="E31" s="39" t="s">
        <v>678</v>
      </c>
      <c r="F31" s="39" t="s">
        <v>111</v>
      </c>
      <c r="G31" s="180" t="s">
        <v>678</v>
      </c>
      <c r="H31" s="180" t="s">
        <v>111</v>
      </c>
      <c r="I31" s="568" t="s">
        <v>678</v>
      </c>
      <c r="J31" s="402"/>
      <c r="K31" s="568" t="s">
        <v>111</v>
      </c>
      <c r="L31" s="402"/>
      <c r="M31" s="568" t="s">
        <v>678</v>
      </c>
      <c r="N31" s="402"/>
      <c r="O31" s="180" t="s">
        <v>111</v>
      </c>
      <c r="P31" s="180" t="s">
        <v>678</v>
      </c>
      <c r="Q31" s="568" t="s">
        <v>111</v>
      </c>
      <c r="R31" s="402"/>
      <c r="S31" s="180" t="s">
        <v>678</v>
      </c>
      <c r="T31" s="180" t="s">
        <v>111</v>
      </c>
      <c r="U31" s="180" t="s">
        <v>678</v>
      </c>
      <c r="V31" s="180" t="s">
        <v>111</v>
      </c>
      <c r="W31" s="180" t="s">
        <v>678</v>
      </c>
      <c r="X31" s="180" t="s">
        <v>111</v>
      </c>
    </row>
    <row r="32" spans="1:24" x14ac:dyDescent="0.25">
      <c r="A32" s="181" t="s">
        <v>2</v>
      </c>
      <c r="B32" s="565" t="s">
        <v>661</v>
      </c>
      <c r="C32" s="361"/>
      <c r="D32" s="361"/>
      <c r="E32" s="182">
        <v>413203</v>
      </c>
      <c r="F32" s="151">
        <v>6609819218.5900002</v>
      </c>
      <c r="G32" s="183">
        <v>63054</v>
      </c>
      <c r="H32" s="184">
        <v>534930231.47000003</v>
      </c>
      <c r="I32" s="566">
        <v>350149</v>
      </c>
      <c r="J32" s="361"/>
      <c r="K32" s="567">
        <v>6074888987.1199999</v>
      </c>
      <c r="L32" s="361"/>
      <c r="M32" s="566">
        <v>0</v>
      </c>
      <c r="N32" s="361"/>
      <c r="O32" s="184">
        <v>0</v>
      </c>
      <c r="P32" s="183">
        <v>215605</v>
      </c>
      <c r="Q32" s="567">
        <v>3922063379.23</v>
      </c>
      <c r="R32" s="361"/>
      <c r="S32" s="183">
        <v>197598</v>
      </c>
      <c r="T32" s="184">
        <v>2687755839.3600001</v>
      </c>
      <c r="U32" s="183">
        <v>399115</v>
      </c>
      <c r="V32" s="184">
        <v>6324811157.4799995</v>
      </c>
      <c r="W32" s="183">
        <v>14088</v>
      </c>
      <c r="X32" s="184">
        <v>285008061.11000001</v>
      </c>
    </row>
    <row r="33" spans="1:24" x14ac:dyDescent="0.25">
      <c r="A33" s="181" t="s">
        <v>2</v>
      </c>
      <c r="B33" s="563" t="s">
        <v>662</v>
      </c>
      <c r="C33" s="361"/>
      <c r="D33" s="361"/>
      <c r="E33" s="185">
        <v>2104</v>
      </c>
      <c r="F33" s="150">
        <v>32291265.149999999</v>
      </c>
      <c r="G33" s="185">
        <v>482</v>
      </c>
      <c r="H33" s="150">
        <v>4242607.9800000004</v>
      </c>
      <c r="I33" s="564">
        <v>1622</v>
      </c>
      <c r="J33" s="361"/>
      <c r="K33" s="506">
        <v>28048657.170000002</v>
      </c>
      <c r="L33" s="361"/>
      <c r="M33" s="564">
        <v>0</v>
      </c>
      <c r="N33" s="361"/>
      <c r="O33" s="150">
        <v>0</v>
      </c>
      <c r="P33" s="185">
        <v>655</v>
      </c>
      <c r="Q33" s="506">
        <v>12858288.220000001</v>
      </c>
      <c r="R33" s="361"/>
      <c r="S33" s="185">
        <v>1449</v>
      </c>
      <c r="T33" s="150">
        <v>19432976.93</v>
      </c>
      <c r="U33" s="185">
        <v>1990</v>
      </c>
      <c r="V33" s="150">
        <v>29764262.219999999</v>
      </c>
      <c r="W33" s="185">
        <v>114</v>
      </c>
      <c r="X33" s="150">
        <v>2527002.9300000002</v>
      </c>
    </row>
    <row r="34" spans="1:24" x14ac:dyDescent="0.25">
      <c r="A34" s="181" t="s">
        <v>2</v>
      </c>
      <c r="B34" s="565" t="s">
        <v>664</v>
      </c>
      <c r="C34" s="361"/>
      <c r="D34" s="361"/>
      <c r="E34" s="182">
        <v>604</v>
      </c>
      <c r="F34" s="151">
        <v>5372335.5499999998</v>
      </c>
      <c r="G34" s="183">
        <v>29</v>
      </c>
      <c r="H34" s="184">
        <v>10759.63</v>
      </c>
      <c r="I34" s="566">
        <v>575</v>
      </c>
      <c r="J34" s="361"/>
      <c r="K34" s="567">
        <v>5361575.92</v>
      </c>
      <c r="L34" s="361"/>
      <c r="M34" s="566">
        <v>0</v>
      </c>
      <c r="N34" s="361"/>
      <c r="O34" s="184">
        <v>0</v>
      </c>
      <c r="P34" s="183">
        <v>287</v>
      </c>
      <c r="Q34" s="567">
        <v>2792917.2</v>
      </c>
      <c r="R34" s="361"/>
      <c r="S34" s="183">
        <v>317</v>
      </c>
      <c r="T34" s="184">
        <v>2579418.35</v>
      </c>
      <c r="U34" s="183">
        <v>590</v>
      </c>
      <c r="V34" s="184">
        <v>5271158.03</v>
      </c>
      <c r="W34" s="183">
        <v>14</v>
      </c>
      <c r="X34" s="184">
        <v>101177.52</v>
      </c>
    </row>
    <row r="35" spans="1:24" x14ac:dyDescent="0.25">
      <c r="A35" s="181" t="s">
        <v>2</v>
      </c>
      <c r="B35" s="563" t="s">
        <v>665</v>
      </c>
      <c r="C35" s="361"/>
      <c r="D35" s="361"/>
      <c r="E35" s="185">
        <v>1372</v>
      </c>
      <c r="F35" s="349">
        <v>-2506036.89</v>
      </c>
      <c r="G35" s="185">
        <v>144</v>
      </c>
      <c r="H35" s="349">
        <v>-193662.23</v>
      </c>
      <c r="I35" s="564">
        <v>1228</v>
      </c>
      <c r="J35" s="572"/>
      <c r="K35" s="573">
        <v>-2312374.66</v>
      </c>
      <c r="L35" s="574"/>
      <c r="M35" s="564">
        <v>0</v>
      </c>
      <c r="N35" s="361"/>
      <c r="O35" s="150">
        <v>0</v>
      </c>
      <c r="P35" s="185">
        <v>773</v>
      </c>
      <c r="Q35" s="575">
        <v>-1229698.93</v>
      </c>
      <c r="R35" s="575"/>
      <c r="S35" s="185">
        <v>599</v>
      </c>
      <c r="T35" s="350">
        <v>-1276337.96</v>
      </c>
      <c r="U35" s="185">
        <v>1341</v>
      </c>
      <c r="V35" s="350">
        <v>-2487782.0299999998</v>
      </c>
      <c r="W35" s="185">
        <v>31</v>
      </c>
      <c r="X35" s="350">
        <v>-18254.86</v>
      </c>
    </row>
    <row r="36" spans="1:24" x14ac:dyDescent="0.25">
      <c r="A36" s="186" t="s">
        <v>2</v>
      </c>
      <c r="B36" s="187" t="s">
        <v>115</v>
      </c>
      <c r="C36" s="560" t="s">
        <v>2</v>
      </c>
      <c r="D36" s="411"/>
      <c r="E36" s="188">
        <v>417283</v>
      </c>
      <c r="F36" s="189">
        <v>6644976782.3999996</v>
      </c>
      <c r="G36" s="190">
        <v>63709</v>
      </c>
      <c r="H36" s="191">
        <v>538989936.85000002</v>
      </c>
      <c r="I36" s="561">
        <v>353574</v>
      </c>
      <c r="J36" s="411"/>
      <c r="K36" s="562">
        <v>6105986845.5500002</v>
      </c>
      <c r="L36" s="411"/>
      <c r="M36" s="561">
        <v>0</v>
      </c>
      <c r="N36" s="411"/>
      <c r="O36" s="191">
        <v>0</v>
      </c>
      <c r="P36" s="190">
        <v>217320</v>
      </c>
      <c r="Q36" s="562">
        <v>3936484885.7199998</v>
      </c>
      <c r="R36" s="411"/>
      <c r="S36" s="190">
        <v>199963</v>
      </c>
      <c r="T36" s="191">
        <v>2708491896.6799998</v>
      </c>
      <c r="U36" s="190">
        <v>403036</v>
      </c>
      <c r="V36" s="191">
        <v>6357358795.6999998</v>
      </c>
      <c r="W36" s="190">
        <v>14247</v>
      </c>
      <c r="X36" s="191">
        <v>287617986.69999999</v>
      </c>
    </row>
    <row r="37" spans="1:24" ht="3.75" customHeight="1" x14ac:dyDescent="0.25"/>
    <row r="38" spans="1:24" x14ac:dyDescent="0.25">
      <c r="A38" s="178" t="s">
        <v>2</v>
      </c>
      <c r="B38" s="178" t="s">
        <v>2</v>
      </c>
      <c r="C38" s="570" t="s">
        <v>2</v>
      </c>
      <c r="D38" s="361"/>
      <c r="E38" s="179" t="s">
        <v>2</v>
      </c>
      <c r="F38" s="179" t="s">
        <v>2</v>
      </c>
      <c r="G38" s="179" t="s">
        <v>2</v>
      </c>
      <c r="H38" s="179" t="s">
        <v>2</v>
      </c>
      <c r="I38" s="571" t="s">
        <v>2</v>
      </c>
      <c r="J38" s="361"/>
      <c r="K38" s="571" t="s">
        <v>2</v>
      </c>
      <c r="L38" s="361"/>
      <c r="M38" s="571" t="s">
        <v>2</v>
      </c>
      <c r="N38" s="361"/>
      <c r="O38" s="179" t="s">
        <v>2</v>
      </c>
      <c r="P38" s="179" t="s">
        <v>2</v>
      </c>
      <c r="Q38" s="571" t="s">
        <v>2</v>
      </c>
      <c r="R38" s="361"/>
      <c r="S38" s="179" t="s">
        <v>2</v>
      </c>
      <c r="T38" s="179" t="s">
        <v>2</v>
      </c>
      <c r="U38" s="179" t="s">
        <v>2</v>
      </c>
      <c r="V38" s="179" t="s">
        <v>2</v>
      </c>
      <c r="W38" s="179" t="s">
        <v>2</v>
      </c>
      <c r="X38" s="179" t="s">
        <v>2</v>
      </c>
    </row>
    <row r="39" spans="1:24" x14ac:dyDescent="0.25">
      <c r="A39" s="121" t="s">
        <v>2</v>
      </c>
      <c r="B39" s="513" t="s">
        <v>679</v>
      </c>
      <c r="C39" s="361"/>
      <c r="D39" s="361"/>
      <c r="E39" s="361"/>
      <c r="F39" s="361"/>
      <c r="G39" s="569" t="s">
        <v>668</v>
      </c>
      <c r="H39" s="411"/>
      <c r="I39" s="411"/>
      <c r="J39" s="411"/>
      <c r="K39" s="411"/>
      <c r="L39" s="411"/>
      <c r="M39" s="411"/>
      <c r="N39" s="411"/>
      <c r="O39" s="402"/>
      <c r="P39" s="569" t="s">
        <v>108</v>
      </c>
      <c r="Q39" s="411"/>
      <c r="R39" s="411"/>
      <c r="S39" s="411"/>
      <c r="T39" s="402"/>
      <c r="U39" s="569" t="s">
        <v>669</v>
      </c>
      <c r="V39" s="411"/>
      <c r="W39" s="411"/>
      <c r="X39" s="402"/>
    </row>
    <row r="40" spans="1:24" x14ac:dyDescent="0.25">
      <c r="A40" s="121" t="s">
        <v>2</v>
      </c>
      <c r="B40" s="513" t="s">
        <v>2</v>
      </c>
      <c r="C40" s="361"/>
      <c r="D40" s="361"/>
      <c r="E40" s="361"/>
      <c r="F40" s="361"/>
      <c r="G40" s="569" t="s">
        <v>670</v>
      </c>
      <c r="H40" s="402"/>
      <c r="I40" s="569" t="s">
        <v>671</v>
      </c>
      <c r="J40" s="411"/>
      <c r="K40" s="411"/>
      <c r="L40" s="402"/>
      <c r="M40" s="569" t="s">
        <v>672</v>
      </c>
      <c r="N40" s="411"/>
      <c r="O40" s="402"/>
      <c r="P40" s="569" t="s">
        <v>673</v>
      </c>
      <c r="Q40" s="411"/>
      <c r="R40" s="402"/>
      <c r="S40" s="569" t="s">
        <v>674</v>
      </c>
      <c r="T40" s="402"/>
      <c r="U40" s="569" t="s">
        <v>675</v>
      </c>
      <c r="V40" s="402"/>
      <c r="W40" s="569" t="s">
        <v>676</v>
      </c>
      <c r="X40" s="402"/>
    </row>
    <row r="41" spans="1:24" ht="36" x14ac:dyDescent="0.25">
      <c r="A41" s="173" t="s">
        <v>2</v>
      </c>
      <c r="B41" s="408" t="s">
        <v>680</v>
      </c>
      <c r="C41" s="411"/>
      <c r="D41" s="402"/>
      <c r="E41" s="39" t="s">
        <v>678</v>
      </c>
      <c r="F41" s="39" t="s">
        <v>111</v>
      </c>
      <c r="G41" s="180" t="s">
        <v>678</v>
      </c>
      <c r="H41" s="180" t="s">
        <v>111</v>
      </c>
      <c r="I41" s="568" t="s">
        <v>678</v>
      </c>
      <c r="J41" s="402"/>
      <c r="K41" s="568" t="s">
        <v>111</v>
      </c>
      <c r="L41" s="402"/>
      <c r="M41" s="568" t="s">
        <v>678</v>
      </c>
      <c r="N41" s="402"/>
      <c r="O41" s="180" t="s">
        <v>111</v>
      </c>
      <c r="P41" s="180" t="s">
        <v>678</v>
      </c>
      <c r="Q41" s="568" t="s">
        <v>111</v>
      </c>
      <c r="R41" s="402"/>
      <c r="S41" s="180" t="s">
        <v>678</v>
      </c>
      <c r="T41" s="180" t="s">
        <v>111</v>
      </c>
      <c r="U41" s="180" t="s">
        <v>678</v>
      </c>
      <c r="V41" s="180" t="s">
        <v>111</v>
      </c>
      <c r="W41" s="180" t="s">
        <v>678</v>
      </c>
      <c r="X41" s="180" t="s">
        <v>111</v>
      </c>
    </row>
    <row r="42" spans="1:24" x14ac:dyDescent="0.25">
      <c r="A42" s="316"/>
      <c r="B42" s="317" t="s">
        <v>684</v>
      </c>
      <c r="C42" s="318"/>
      <c r="D42" s="318"/>
      <c r="E42" s="185">
        <v>17149</v>
      </c>
      <c r="F42" s="319">
        <f>F52</f>
        <v>365096446.70999998</v>
      </c>
      <c r="G42" s="320">
        <v>3541</v>
      </c>
      <c r="H42" s="321">
        <v>42301258.030000001</v>
      </c>
      <c r="I42" s="547">
        <v>13552</v>
      </c>
      <c r="J42" s="503"/>
      <c r="K42" s="548">
        <v>321082504.97000003</v>
      </c>
      <c r="L42" s="503"/>
      <c r="M42" s="547">
        <v>56</v>
      </c>
      <c r="N42" s="503"/>
      <c r="O42" s="321">
        <v>1712683.71</v>
      </c>
      <c r="P42" s="320">
        <v>5440</v>
      </c>
      <c r="Q42" s="548">
        <v>141089596.63</v>
      </c>
      <c r="R42" s="503"/>
      <c r="S42" s="320">
        <v>11709</v>
      </c>
      <c r="T42" s="321">
        <v>224006850.08000001</v>
      </c>
      <c r="U42" s="320">
        <v>17068</v>
      </c>
      <c r="V42" s="321">
        <v>363090273.62000269</v>
      </c>
      <c r="W42" s="320">
        <v>81</v>
      </c>
      <c r="X42" s="321">
        <v>2006173.0900000003</v>
      </c>
    </row>
    <row r="43" spans="1:24" x14ac:dyDescent="0.25">
      <c r="A43" s="181" t="s">
        <v>2</v>
      </c>
      <c r="B43" s="565" t="s">
        <v>661</v>
      </c>
      <c r="C43" s="361"/>
      <c r="D43" s="361"/>
      <c r="E43" s="182">
        <f>H19</f>
        <v>370741</v>
      </c>
      <c r="F43" s="151">
        <f>6111378349.86+5406809.3</f>
        <v>6116785159.1599998</v>
      </c>
      <c r="G43" s="183">
        <f>57991+102</f>
        <v>58093</v>
      </c>
      <c r="H43" s="184">
        <f>475436885.52+486045.32</f>
        <v>475922930.83999997</v>
      </c>
      <c r="I43" s="566">
        <f>311073+364</f>
        <v>311437</v>
      </c>
      <c r="J43" s="361"/>
      <c r="K43" s="567">
        <f>5606351788.61+4912019.39</f>
        <v>5611263808</v>
      </c>
      <c r="L43" s="361"/>
      <c r="M43" s="566">
        <f>1210+1</f>
        <v>1211</v>
      </c>
      <c r="N43" s="361"/>
      <c r="O43" s="184">
        <f>29589675.73+8744.59</f>
        <v>29598420.32</v>
      </c>
      <c r="P43" s="183">
        <f>189930+158</f>
        <v>190088</v>
      </c>
      <c r="Q43" s="567">
        <f>3593960565.96+2435651.17</f>
        <v>3596396217.1300001</v>
      </c>
      <c r="R43" s="361"/>
      <c r="S43" s="183">
        <f>180344+309</f>
        <v>180653</v>
      </c>
      <c r="T43" s="184">
        <f>2517417783.9+2971158.13</f>
        <v>2520388942.0300002</v>
      </c>
      <c r="U43" s="183">
        <f>355153+451</f>
        <v>355604</v>
      </c>
      <c r="V43" s="184">
        <f>5756208020.22+5250668.04</f>
        <v>5761458688.2600002</v>
      </c>
      <c r="W43" s="183">
        <f>15121+16</f>
        <v>15137</v>
      </c>
      <c r="X43" s="184">
        <f>355170329.64+156141.26</f>
        <v>355326470.89999998</v>
      </c>
    </row>
    <row r="44" spans="1:24" x14ac:dyDescent="0.25">
      <c r="A44" s="181" t="s">
        <v>2</v>
      </c>
      <c r="B44" s="563" t="s">
        <v>662</v>
      </c>
      <c r="C44" s="361"/>
      <c r="D44" s="361"/>
      <c r="E44" s="340">
        <f>H20</f>
        <v>2980</v>
      </c>
      <c r="F44" s="150">
        <f>52230378.01-5406809.3</f>
        <v>46823568.710000001</v>
      </c>
      <c r="G44" s="185">
        <f>796-102</f>
        <v>694</v>
      </c>
      <c r="H44" s="150">
        <f>6975737.96-486045.32</f>
        <v>6489692.6399999997</v>
      </c>
      <c r="I44" s="564">
        <f>2642-364</f>
        <v>2278</v>
      </c>
      <c r="J44" s="361"/>
      <c r="K44" s="506">
        <f>45076595.15-4912019.39</f>
        <v>40164575.759999998</v>
      </c>
      <c r="L44" s="361"/>
      <c r="M44" s="564">
        <v>8</v>
      </c>
      <c r="N44" s="361"/>
      <c r="O44" s="150">
        <f>178044.9-8744.59</f>
        <v>169300.31</v>
      </c>
      <c r="P44" s="185">
        <f>1055-158</f>
        <v>897</v>
      </c>
      <c r="Q44" s="506">
        <f>19834252.56-2435651.17</f>
        <v>17398601.390000001</v>
      </c>
      <c r="R44" s="361"/>
      <c r="S44" s="185">
        <f>2392-309</f>
        <v>2083</v>
      </c>
      <c r="T44" s="150">
        <f>32396125.45-2971158.13</f>
        <v>29424967.32</v>
      </c>
      <c r="U44" s="185">
        <f>3247-451</f>
        <v>2796</v>
      </c>
      <c r="V44" s="150">
        <f>48118002.03-5250668.04</f>
        <v>42867333.990000002</v>
      </c>
      <c r="W44" s="185">
        <f>200-16</f>
        <v>184</v>
      </c>
      <c r="X44" s="150">
        <f>4112375.98-156141.26</f>
        <v>3956234.7199999997</v>
      </c>
    </row>
    <row r="45" spans="1:24" x14ac:dyDescent="0.25">
      <c r="A45" s="181" t="s">
        <v>2</v>
      </c>
      <c r="B45" s="565" t="s">
        <v>664</v>
      </c>
      <c r="C45" s="361"/>
      <c r="D45" s="361"/>
      <c r="E45" s="182">
        <v>4364</v>
      </c>
      <c r="F45" s="151">
        <v>6350818.6699999999</v>
      </c>
      <c r="G45" s="183">
        <v>963</v>
      </c>
      <c r="H45" s="184">
        <v>37875.839999999997</v>
      </c>
      <c r="I45" s="566">
        <v>3401</v>
      </c>
      <c r="J45" s="361"/>
      <c r="K45" s="567">
        <v>6312942.8300000001</v>
      </c>
      <c r="L45" s="361"/>
      <c r="M45" s="566">
        <v>0</v>
      </c>
      <c r="N45" s="361"/>
      <c r="O45" s="184">
        <v>0</v>
      </c>
      <c r="P45" s="183">
        <v>2419</v>
      </c>
      <c r="Q45" s="567">
        <v>3872127.09</v>
      </c>
      <c r="R45" s="361"/>
      <c r="S45" s="183">
        <v>1945</v>
      </c>
      <c r="T45" s="184">
        <v>2478691.58</v>
      </c>
      <c r="U45" s="183">
        <v>4092</v>
      </c>
      <c r="V45" s="184">
        <v>6059453.0599999996</v>
      </c>
      <c r="W45" s="183">
        <v>272</v>
      </c>
      <c r="X45" s="184">
        <v>291365.61</v>
      </c>
    </row>
    <row r="46" spans="1:24" x14ac:dyDescent="0.25">
      <c r="A46" s="181" t="s">
        <v>2</v>
      </c>
      <c r="B46" s="563" t="s">
        <v>665</v>
      </c>
      <c r="C46" s="361"/>
      <c r="D46" s="361"/>
      <c r="E46" s="185">
        <v>14125</v>
      </c>
      <c r="F46" s="150">
        <v>1938319.88</v>
      </c>
      <c r="G46" s="185">
        <v>1199</v>
      </c>
      <c r="H46" s="150">
        <v>109584.31</v>
      </c>
      <c r="I46" s="564">
        <v>12899</v>
      </c>
      <c r="J46" s="361"/>
      <c r="K46" s="506">
        <v>1828735.57</v>
      </c>
      <c r="L46" s="361"/>
      <c r="M46" s="564">
        <v>27</v>
      </c>
      <c r="N46" s="361"/>
      <c r="O46" s="150">
        <v>0</v>
      </c>
      <c r="P46" s="185">
        <v>8134</v>
      </c>
      <c r="Q46" s="506">
        <v>1258941.49</v>
      </c>
      <c r="R46" s="361"/>
      <c r="S46" s="185">
        <v>5991</v>
      </c>
      <c r="T46" s="150">
        <v>679378.39</v>
      </c>
      <c r="U46" s="185">
        <v>13818</v>
      </c>
      <c r="V46" s="150">
        <v>1728778.21</v>
      </c>
      <c r="W46" s="185">
        <v>307</v>
      </c>
      <c r="X46" s="150">
        <v>209541.67</v>
      </c>
    </row>
    <row r="47" spans="1:24" x14ac:dyDescent="0.25">
      <c r="A47" s="186"/>
      <c r="B47" s="187" t="s">
        <v>115</v>
      </c>
      <c r="C47" s="560" t="s">
        <v>2</v>
      </c>
      <c r="D47" s="411"/>
      <c r="E47" s="188">
        <v>409359</v>
      </c>
      <c r="F47" s="189">
        <v>6536994313.1300001</v>
      </c>
      <c r="G47" s="190">
        <v>64490</v>
      </c>
      <c r="H47" s="191">
        <v>524861341.66000003</v>
      </c>
      <c r="I47" s="561">
        <v>343567</v>
      </c>
      <c r="J47" s="411"/>
      <c r="K47" s="562">
        <v>5980652567.1300001</v>
      </c>
      <c r="L47" s="411"/>
      <c r="M47" s="561">
        <v>1302</v>
      </c>
      <c r="N47" s="411"/>
      <c r="O47" s="191">
        <v>31480404.34</v>
      </c>
      <c r="P47" s="190">
        <v>206978</v>
      </c>
      <c r="Q47" s="562">
        <v>3760015483.73</v>
      </c>
      <c r="R47" s="411"/>
      <c r="S47" s="190">
        <v>202381</v>
      </c>
      <c r="T47" s="191">
        <v>2776978829.4000001</v>
      </c>
      <c r="U47" s="190">
        <v>393378</v>
      </c>
      <c r="V47" s="191">
        <v>6175204527.1400003</v>
      </c>
      <c r="W47" s="190">
        <v>15981</v>
      </c>
      <c r="X47" s="191">
        <v>361789785.99000001</v>
      </c>
    </row>
    <row r="48" spans="1:24" ht="20.25" customHeight="1" x14ac:dyDescent="0.25">
      <c r="E48" s="341"/>
      <c r="F48" s="341"/>
      <c r="G48" s="341"/>
      <c r="H48" s="341"/>
      <c r="I48" s="341"/>
      <c r="J48" s="341"/>
      <c r="K48" s="341"/>
      <c r="L48" s="341"/>
      <c r="M48" s="341"/>
      <c r="N48" s="341"/>
      <c r="O48" s="341"/>
      <c r="P48" s="341"/>
      <c r="Q48" s="341"/>
      <c r="R48" s="341"/>
      <c r="S48" s="341"/>
      <c r="T48" s="341"/>
      <c r="U48" s="341"/>
      <c r="V48" s="341"/>
      <c r="W48" s="341"/>
      <c r="X48" s="341"/>
    </row>
    <row r="49" spans="2:16" x14ac:dyDescent="0.25">
      <c r="B49" s="556" t="s">
        <v>681</v>
      </c>
      <c r="C49" s="557"/>
      <c r="D49" s="558"/>
      <c r="E49" s="508" t="s">
        <v>682</v>
      </c>
      <c r="F49" s="411"/>
      <c r="G49" s="411"/>
      <c r="H49" s="411"/>
      <c r="I49" s="411"/>
      <c r="J49" s="411"/>
      <c r="K49" s="411"/>
      <c r="L49" s="411"/>
      <c r="M49" s="411"/>
      <c r="N49" s="411"/>
      <c r="O49" s="402"/>
    </row>
    <row r="50" spans="2:16" x14ac:dyDescent="0.25">
      <c r="B50" s="559"/>
      <c r="C50" s="361"/>
      <c r="D50" s="373"/>
      <c r="E50" s="508" t="s">
        <v>661</v>
      </c>
      <c r="F50" s="402"/>
      <c r="G50" s="508" t="s">
        <v>662</v>
      </c>
      <c r="H50" s="402"/>
      <c r="I50" s="508" t="s">
        <v>664</v>
      </c>
      <c r="J50" s="411"/>
      <c r="K50" s="411"/>
      <c r="L50" s="402"/>
      <c r="M50" s="508" t="s">
        <v>665</v>
      </c>
      <c r="N50" s="411"/>
      <c r="O50" s="402"/>
    </row>
    <row r="51" spans="2:16" ht="36" x14ac:dyDescent="0.25">
      <c r="B51" s="544" t="s">
        <v>683</v>
      </c>
      <c r="C51" s="411"/>
      <c r="D51" s="402"/>
      <c r="E51" s="39" t="s">
        <v>152</v>
      </c>
      <c r="F51" s="64" t="s">
        <v>111</v>
      </c>
      <c r="G51" s="39" t="s">
        <v>152</v>
      </c>
      <c r="H51" s="64" t="s">
        <v>111</v>
      </c>
      <c r="I51" s="409" t="s">
        <v>152</v>
      </c>
      <c r="J51" s="402"/>
      <c r="K51" s="508" t="s">
        <v>111</v>
      </c>
      <c r="L51" s="402"/>
      <c r="M51" s="409" t="s">
        <v>152</v>
      </c>
      <c r="N51" s="402"/>
      <c r="O51" s="64" t="s">
        <v>111</v>
      </c>
    </row>
    <row r="52" spans="2:16" x14ac:dyDescent="0.25">
      <c r="B52" s="552" t="s">
        <v>684</v>
      </c>
      <c r="C52" s="411"/>
      <c r="D52" s="402"/>
      <c r="E52" s="192">
        <v>17149</v>
      </c>
      <c r="F52" s="193">
        <v>365096446.70999998</v>
      </c>
      <c r="G52" s="192">
        <v>0</v>
      </c>
      <c r="H52" s="193">
        <v>0</v>
      </c>
      <c r="I52" s="553">
        <v>0</v>
      </c>
      <c r="J52" s="402"/>
      <c r="K52" s="555">
        <v>0</v>
      </c>
      <c r="L52" s="402"/>
      <c r="M52" s="553">
        <v>0</v>
      </c>
      <c r="N52" s="402"/>
      <c r="O52" s="193">
        <v>0</v>
      </c>
      <c r="P52" s="194" t="s">
        <v>2</v>
      </c>
    </row>
    <row r="53" spans="2:16" x14ac:dyDescent="0.25">
      <c r="B53" s="549" t="s">
        <v>661</v>
      </c>
      <c r="C53" s="411"/>
      <c r="D53" s="402"/>
      <c r="E53" s="195">
        <f>370060+467</f>
        <v>370527</v>
      </c>
      <c r="F53" s="175">
        <f>6107774063.19+5406809.3</f>
        <v>6113180872.4899998</v>
      </c>
      <c r="G53" s="195">
        <v>1426</v>
      </c>
      <c r="H53" s="175">
        <v>20022009.469999999</v>
      </c>
      <c r="I53" s="550">
        <v>3892</v>
      </c>
      <c r="J53" s="402"/>
      <c r="K53" s="551">
        <v>3923707.02</v>
      </c>
      <c r="L53" s="402"/>
      <c r="M53" s="550">
        <v>12913</v>
      </c>
      <c r="N53" s="402"/>
      <c r="O53" s="175">
        <v>1508104.63</v>
      </c>
    </row>
    <row r="54" spans="2:16" x14ac:dyDescent="0.25">
      <c r="B54" s="552" t="s">
        <v>662</v>
      </c>
      <c r="C54" s="411"/>
      <c r="D54" s="402"/>
      <c r="E54" s="192">
        <v>214</v>
      </c>
      <c r="F54" s="176">
        <v>3604286.67</v>
      </c>
      <c r="G54" s="192">
        <f>2021-467</f>
        <v>1554</v>
      </c>
      <c r="H54" s="176">
        <f>32208368.54-5406809.3</f>
        <v>26801559.239999998</v>
      </c>
      <c r="I54" s="553">
        <v>38</v>
      </c>
      <c r="J54" s="402"/>
      <c r="K54" s="554">
        <v>257082.35</v>
      </c>
      <c r="L54" s="402"/>
      <c r="M54" s="553">
        <v>77</v>
      </c>
      <c r="N54" s="402"/>
      <c r="O54" s="176">
        <v>89945.86</v>
      </c>
    </row>
    <row r="55" spans="2:16" x14ac:dyDescent="0.25">
      <c r="B55" s="549" t="s">
        <v>664</v>
      </c>
      <c r="C55" s="411"/>
      <c r="D55" s="402"/>
      <c r="E55" s="195">
        <v>0</v>
      </c>
      <c r="F55" s="175">
        <v>0</v>
      </c>
      <c r="G55" s="195">
        <v>0</v>
      </c>
      <c r="H55" s="175">
        <v>0</v>
      </c>
      <c r="I55" s="550">
        <v>434</v>
      </c>
      <c r="J55" s="402"/>
      <c r="K55" s="551">
        <v>2170029.2999999998</v>
      </c>
      <c r="L55" s="402"/>
      <c r="M55" s="550">
        <v>0</v>
      </c>
      <c r="N55" s="402"/>
      <c r="O55" s="175">
        <v>0</v>
      </c>
    </row>
    <row r="56" spans="2:16" x14ac:dyDescent="0.25">
      <c r="B56" s="552" t="s">
        <v>665</v>
      </c>
      <c r="C56" s="411"/>
      <c r="D56" s="402"/>
      <c r="E56" s="192">
        <v>0</v>
      </c>
      <c r="F56" s="176">
        <v>0</v>
      </c>
      <c r="G56" s="192">
        <v>0</v>
      </c>
      <c r="H56" s="176">
        <v>0</v>
      </c>
      <c r="I56" s="553">
        <v>0</v>
      </c>
      <c r="J56" s="402"/>
      <c r="K56" s="554">
        <v>0</v>
      </c>
      <c r="L56" s="402"/>
      <c r="M56" s="553">
        <v>1135</v>
      </c>
      <c r="N56" s="402"/>
      <c r="O56" s="176">
        <v>340269.39</v>
      </c>
    </row>
    <row r="57" spans="2:16" x14ac:dyDescent="0.25">
      <c r="B57" s="544" t="s">
        <v>115</v>
      </c>
      <c r="C57" s="411"/>
      <c r="D57" s="402"/>
      <c r="E57" s="174">
        <f>SUM(E52:E56)</f>
        <v>387890</v>
      </c>
      <c r="F57" s="177">
        <f>SUM(F52:F56)</f>
        <v>6481881605.8699999</v>
      </c>
      <c r="G57" s="174">
        <f>SUM(G52:G56)</f>
        <v>2980</v>
      </c>
      <c r="H57" s="177">
        <f>SUM(H52:H56)</f>
        <v>46823568.709999993</v>
      </c>
      <c r="I57" s="545">
        <v>4364</v>
      </c>
      <c r="J57" s="402"/>
      <c r="K57" s="546">
        <v>6350818.6699999999</v>
      </c>
      <c r="L57" s="402"/>
      <c r="M57" s="545">
        <v>14125</v>
      </c>
      <c r="N57" s="402"/>
      <c r="O57" s="177">
        <v>1938319.88</v>
      </c>
    </row>
    <row r="58" spans="2:16" ht="0" hidden="1" customHeight="1" x14ac:dyDescent="0.25"/>
  </sheetData>
  <sheetProtection algorithmName="SHA-512" hashValue="acgb0KBVvWFhujWUHdcYxbhJB4aGMMw6ju4VxNandqESglzrYnvBlAbq+WuC8Z6CeVut8ujY+TDZVWi1DnzJPA==" saltValue="RFN2tYYCfLG0XsJ7/qMJPw==" spinCount="100000" sheet="1" objects="1" scenarios="1"/>
  <mergeCells count="215">
    <mergeCell ref="A1:C3"/>
    <mergeCell ref="D1:Q1"/>
    <mergeCell ref="D2:Q2"/>
    <mergeCell ref="D3:Q3"/>
    <mergeCell ref="B4:G4"/>
    <mergeCell ref="H4:I4"/>
    <mergeCell ref="J4:K4"/>
    <mergeCell ref="L4:M4"/>
    <mergeCell ref="B7:G7"/>
    <mergeCell ref="H7:I7"/>
    <mergeCell ref="J7:K7"/>
    <mergeCell ref="L7:M7"/>
    <mergeCell ref="B8:G8"/>
    <mergeCell ref="H8:I8"/>
    <mergeCell ref="J8:K8"/>
    <mergeCell ref="L8:M8"/>
    <mergeCell ref="B5:G5"/>
    <mergeCell ref="H5:I5"/>
    <mergeCell ref="J5:K5"/>
    <mergeCell ref="L5:M5"/>
    <mergeCell ref="B6:G6"/>
    <mergeCell ref="H6:I6"/>
    <mergeCell ref="J6:K6"/>
    <mergeCell ref="L6:M6"/>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20:G20"/>
    <mergeCell ref="H20:I20"/>
    <mergeCell ref="J20:K20"/>
    <mergeCell ref="B21:G21"/>
    <mergeCell ref="H21:I21"/>
    <mergeCell ref="J21:K21"/>
    <mergeCell ref="B18:G18"/>
    <mergeCell ref="H18:I18"/>
    <mergeCell ref="J18:K18"/>
    <mergeCell ref="B19:G19"/>
    <mergeCell ref="H19:I19"/>
    <mergeCell ref="J19:K19"/>
    <mergeCell ref="B24:G24"/>
    <mergeCell ref="H24:I24"/>
    <mergeCell ref="J24:K24"/>
    <mergeCell ref="B25:G25"/>
    <mergeCell ref="H25:I25"/>
    <mergeCell ref="J25:K25"/>
    <mergeCell ref="B22:G22"/>
    <mergeCell ref="H22:I22"/>
    <mergeCell ref="J22:K22"/>
    <mergeCell ref="B23:G23"/>
    <mergeCell ref="H23:I23"/>
    <mergeCell ref="J23:K23"/>
    <mergeCell ref="M28:N28"/>
    <mergeCell ref="Q28:R28"/>
    <mergeCell ref="B29:F29"/>
    <mergeCell ref="G29:O29"/>
    <mergeCell ref="P29:T29"/>
    <mergeCell ref="B26:G26"/>
    <mergeCell ref="H26:I26"/>
    <mergeCell ref="J26:K26"/>
    <mergeCell ref="C28:D28"/>
    <mergeCell ref="I28:J28"/>
    <mergeCell ref="K28:L28"/>
    <mergeCell ref="B31:D31"/>
    <mergeCell ref="I31:J31"/>
    <mergeCell ref="K31:L31"/>
    <mergeCell ref="M31:N31"/>
    <mergeCell ref="Q31:R31"/>
    <mergeCell ref="U29:X29"/>
    <mergeCell ref="B30:F30"/>
    <mergeCell ref="G30:H30"/>
    <mergeCell ref="I30:L30"/>
    <mergeCell ref="M30:O30"/>
    <mergeCell ref="P30:R30"/>
    <mergeCell ref="S30:T30"/>
    <mergeCell ref="U30:V30"/>
    <mergeCell ref="W30:X30"/>
    <mergeCell ref="B33:D33"/>
    <mergeCell ref="I33:J33"/>
    <mergeCell ref="K33:L33"/>
    <mergeCell ref="M33:N33"/>
    <mergeCell ref="Q33:R33"/>
    <mergeCell ref="B32:D32"/>
    <mergeCell ref="I32:J32"/>
    <mergeCell ref="K32:L32"/>
    <mergeCell ref="M32:N32"/>
    <mergeCell ref="Q32:R32"/>
    <mergeCell ref="B35:D35"/>
    <mergeCell ref="I35:J35"/>
    <mergeCell ref="K35:L35"/>
    <mergeCell ref="M35:N35"/>
    <mergeCell ref="Q35:R35"/>
    <mergeCell ref="B34:D34"/>
    <mergeCell ref="I34:J34"/>
    <mergeCell ref="K34:L34"/>
    <mergeCell ref="M34:N34"/>
    <mergeCell ref="Q34:R34"/>
    <mergeCell ref="C38:D38"/>
    <mergeCell ref="I38:J38"/>
    <mergeCell ref="K38:L38"/>
    <mergeCell ref="M38:N38"/>
    <mergeCell ref="Q38:R38"/>
    <mergeCell ref="C36:D36"/>
    <mergeCell ref="I36:J36"/>
    <mergeCell ref="K36:L36"/>
    <mergeCell ref="M36:N36"/>
    <mergeCell ref="Q36:R36"/>
    <mergeCell ref="B39:F39"/>
    <mergeCell ref="G39:O39"/>
    <mergeCell ref="P39:T39"/>
    <mergeCell ref="U39:X39"/>
    <mergeCell ref="B40:F40"/>
    <mergeCell ref="G40:H40"/>
    <mergeCell ref="I40:L40"/>
    <mergeCell ref="M40:O40"/>
    <mergeCell ref="P40:R40"/>
    <mergeCell ref="S40:T40"/>
    <mergeCell ref="U40:V40"/>
    <mergeCell ref="W40:X40"/>
    <mergeCell ref="B43:D43"/>
    <mergeCell ref="I43:J43"/>
    <mergeCell ref="K43:L43"/>
    <mergeCell ref="M43:N43"/>
    <mergeCell ref="Q43:R43"/>
    <mergeCell ref="B41:D41"/>
    <mergeCell ref="I41:J41"/>
    <mergeCell ref="K41:L41"/>
    <mergeCell ref="M41:N41"/>
    <mergeCell ref="Q41:R41"/>
    <mergeCell ref="Q42:R42"/>
    <mergeCell ref="B45:D45"/>
    <mergeCell ref="I45:J45"/>
    <mergeCell ref="K45:L45"/>
    <mergeCell ref="M45:N45"/>
    <mergeCell ref="Q45:R45"/>
    <mergeCell ref="B44:D44"/>
    <mergeCell ref="I44:J44"/>
    <mergeCell ref="K44:L44"/>
    <mergeCell ref="M44:N44"/>
    <mergeCell ref="Q44:R44"/>
    <mergeCell ref="C47:D47"/>
    <mergeCell ref="I47:J47"/>
    <mergeCell ref="K47:L47"/>
    <mergeCell ref="M47:N47"/>
    <mergeCell ref="Q47:R47"/>
    <mergeCell ref="B46:D46"/>
    <mergeCell ref="I46:J46"/>
    <mergeCell ref="K46:L46"/>
    <mergeCell ref="M46:N46"/>
    <mergeCell ref="Q46:R46"/>
    <mergeCell ref="I51:J51"/>
    <mergeCell ref="K51:L51"/>
    <mergeCell ref="M51:N51"/>
    <mergeCell ref="B52:D52"/>
    <mergeCell ref="I52:J52"/>
    <mergeCell ref="K52:L52"/>
    <mergeCell ref="M52:N52"/>
    <mergeCell ref="B49:D50"/>
    <mergeCell ref="E49:O49"/>
    <mergeCell ref="E50:F50"/>
    <mergeCell ref="G50:H50"/>
    <mergeCell ref="I50:L50"/>
    <mergeCell ref="M50:O50"/>
    <mergeCell ref="B57:D57"/>
    <mergeCell ref="I57:J57"/>
    <mergeCell ref="K57:L57"/>
    <mergeCell ref="M57:N57"/>
    <mergeCell ref="I42:J42"/>
    <mergeCell ref="K42:L42"/>
    <mergeCell ref="M42:N42"/>
    <mergeCell ref="B55:D55"/>
    <mergeCell ref="I55:J55"/>
    <mergeCell ref="K55:L55"/>
    <mergeCell ref="M55:N55"/>
    <mergeCell ref="B56:D56"/>
    <mergeCell ref="I56:J56"/>
    <mergeCell ref="K56:L56"/>
    <mergeCell ref="M56:N56"/>
    <mergeCell ref="B53:D53"/>
    <mergeCell ref="I53:J53"/>
    <mergeCell ref="K53:L53"/>
    <mergeCell ref="M53:N53"/>
    <mergeCell ref="B54:D54"/>
    <mergeCell ref="I54:J54"/>
    <mergeCell ref="K54:L54"/>
    <mergeCell ref="M54:N54"/>
    <mergeCell ref="B51:D51"/>
  </mergeCells>
  <pageMargins left="0.23622047244094491" right="0.23622047244094491" top="0.23622047244094491" bottom="0.23622047244094491" header="0.23622047244094491" footer="0.23622047244094491"/>
  <pageSetup scale="44"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T50"/>
  <sheetViews>
    <sheetView showGridLines="0" zoomScale="90" zoomScaleNormal="90" workbookViewId="0">
      <selection activeCell="P5" sqref="P5:Q5"/>
    </sheetView>
  </sheetViews>
  <sheetFormatPr baseColWidth="10" defaultColWidth="9.140625" defaultRowHeight="15" x14ac:dyDescent="0.25"/>
  <cols>
    <col min="1" max="1" width="1.140625" customWidth="1"/>
    <col min="2" max="2" width="0.140625" customWidth="1"/>
    <col min="3" max="3" width="30.85546875" customWidth="1"/>
    <col min="4" max="4" width="0.140625" customWidth="1"/>
    <col min="5" max="5" width="1.28515625" customWidth="1"/>
    <col min="6" max="6" width="12.28515625" customWidth="1"/>
    <col min="7" max="7" width="0.140625" customWidth="1"/>
    <col min="8" max="8" width="13.5703125" customWidth="1"/>
    <col min="9" max="9" width="0.140625" customWidth="1"/>
    <col min="10" max="10" width="13.5703125" customWidth="1"/>
    <col min="11" max="11" width="0.140625" customWidth="1"/>
    <col min="12" max="12" width="18" customWidth="1"/>
    <col min="13" max="13" width="0.140625" customWidth="1"/>
    <col min="14" max="14" width="13.5703125" customWidth="1"/>
    <col min="15" max="15" width="0.140625" customWidth="1"/>
    <col min="16" max="16" width="13.5703125" customWidth="1"/>
    <col min="17" max="17" width="0.140625" customWidth="1"/>
    <col min="18" max="18" width="13.5703125" customWidth="1"/>
    <col min="19" max="19" width="0.140625" customWidth="1"/>
    <col min="20" max="20" width="18" customWidth="1"/>
    <col min="21" max="21" width="0.140625" customWidth="1"/>
    <col min="22" max="22" width="13.5703125" customWidth="1"/>
    <col min="23" max="23" width="0.140625" customWidth="1"/>
    <col min="24" max="24" width="18" customWidth="1"/>
    <col min="25" max="25" width="0.140625" customWidth="1"/>
    <col min="26" max="26" width="13.5703125" customWidth="1"/>
    <col min="27" max="27" width="0.140625" customWidth="1"/>
    <col min="28" max="28" width="18" customWidth="1"/>
    <col min="29" max="29" width="0.140625" customWidth="1"/>
    <col min="30" max="30" width="13.5703125" customWidth="1"/>
    <col min="31" max="31" width="0.140625" customWidth="1"/>
    <col min="32" max="32" width="18" customWidth="1"/>
    <col min="33" max="33" width="0.140625" customWidth="1"/>
    <col min="34" max="34" width="13.5703125" customWidth="1"/>
    <col min="35" max="35" width="0.140625" customWidth="1"/>
    <col min="36" max="36" width="18" customWidth="1"/>
    <col min="37" max="37" width="0.140625" customWidth="1"/>
    <col min="38" max="38" width="13.5703125" customWidth="1"/>
    <col min="39" max="39" width="0.140625" customWidth="1"/>
    <col min="40" max="40" width="18" customWidth="1"/>
    <col min="41" max="41" width="0.140625" customWidth="1"/>
    <col min="42" max="42" width="13.5703125" customWidth="1"/>
    <col min="43" max="43" width="0.140625" customWidth="1"/>
    <col min="44" max="44" width="18" customWidth="1"/>
    <col min="45" max="46" width="0.140625" customWidth="1"/>
  </cols>
  <sheetData>
    <row r="1" spans="1:46" ht="18" customHeight="1" x14ac:dyDescent="0.25">
      <c r="A1" s="361"/>
      <c r="B1" s="361"/>
      <c r="C1" s="361"/>
      <c r="D1" s="361"/>
      <c r="E1" s="361"/>
      <c r="F1" s="367" t="s">
        <v>0</v>
      </c>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row>
    <row r="2" spans="1:46" ht="18" customHeight="1" x14ac:dyDescent="0.25">
      <c r="A2" s="361"/>
      <c r="B2" s="361"/>
      <c r="C2" s="361"/>
      <c r="D2" s="361"/>
      <c r="E2" s="361"/>
      <c r="F2" s="367" t="s">
        <v>1</v>
      </c>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row>
    <row r="3" spans="1:46" ht="18" customHeight="1" x14ac:dyDescent="0.25">
      <c r="A3" s="361"/>
      <c r="B3" s="361"/>
      <c r="C3" s="361"/>
      <c r="D3" s="361"/>
      <c r="E3" s="361"/>
      <c r="F3" s="367" t="s">
        <v>2</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row>
    <row r="4" spans="1:46" ht="18" customHeight="1" x14ac:dyDescent="0.25">
      <c r="C4" s="530" t="s">
        <v>2</v>
      </c>
      <c r="D4" s="361"/>
      <c r="E4" s="640" t="s">
        <v>2</v>
      </c>
      <c r="F4" s="361"/>
      <c r="G4" s="361"/>
      <c r="H4" s="641" t="s">
        <v>2</v>
      </c>
      <c r="I4" s="361"/>
      <c r="J4" s="641" t="s">
        <v>2</v>
      </c>
      <c r="K4" s="361"/>
      <c r="L4" s="641" t="s">
        <v>2</v>
      </c>
      <c r="M4" s="361"/>
      <c r="N4" s="641" t="s">
        <v>2</v>
      </c>
      <c r="O4" s="361"/>
      <c r="P4" s="641" t="s">
        <v>2</v>
      </c>
      <c r="Q4" s="361"/>
      <c r="R4" s="571" t="s">
        <v>2</v>
      </c>
      <c r="S4" s="361"/>
      <c r="T4" s="571" t="s">
        <v>2</v>
      </c>
      <c r="U4" s="361"/>
      <c r="V4" s="571" t="s">
        <v>2</v>
      </c>
      <c r="W4" s="361"/>
      <c r="X4" s="571" t="s">
        <v>2</v>
      </c>
      <c r="Y4" s="361"/>
      <c r="Z4" s="571" t="s">
        <v>2</v>
      </c>
      <c r="AA4" s="361"/>
      <c r="AB4" s="571" t="s">
        <v>2</v>
      </c>
      <c r="AC4" s="361"/>
      <c r="AD4" s="571" t="s">
        <v>2</v>
      </c>
      <c r="AE4" s="361"/>
      <c r="AF4" s="571" t="s">
        <v>2</v>
      </c>
      <c r="AG4" s="361"/>
      <c r="AH4" s="571" t="s">
        <v>2</v>
      </c>
      <c r="AI4" s="361"/>
      <c r="AJ4" s="571" t="s">
        <v>2</v>
      </c>
      <c r="AK4" s="361"/>
      <c r="AL4" s="571" t="s">
        <v>2</v>
      </c>
      <c r="AM4" s="361"/>
      <c r="AN4" s="571" t="s">
        <v>2</v>
      </c>
      <c r="AO4" s="361"/>
      <c r="AP4" s="571" t="s">
        <v>2</v>
      </c>
      <c r="AQ4" s="361"/>
      <c r="AR4" s="571" t="s">
        <v>2</v>
      </c>
      <c r="AS4" s="361"/>
    </row>
    <row r="5" spans="1:46" ht="18" customHeight="1" x14ac:dyDescent="0.25">
      <c r="C5" s="530" t="s">
        <v>685</v>
      </c>
      <c r="D5" s="361"/>
      <c r="E5" s="640" t="s">
        <v>2</v>
      </c>
      <c r="F5" s="361"/>
      <c r="G5" s="361"/>
      <c r="H5" s="641" t="s">
        <v>2</v>
      </c>
      <c r="I5" s="361"/>
      <c r="J5" s="641" t="s">
        <v>2</v>
      </c>
      <c r="K5" s="361"/>
      <c r="L5" s="641" t="s">
        <v>2</v>
      </c>
      <c r="M5" s="361"/>
      <c r="N5" s="641" t="s">
        <v>2</v>
      </c>
      <c r="O5" s="361"/>
      <c r="P5" s="641" t="s">
        <v>2</v>
      </c>
      <c r="Q5" s="361"/>
      <c r="R5" s="571"/>
      <c r="S5" s="361"/>
      <c r="T5" s="642"/>
      <c r="U5" s="361"/>
      <c r="V5" s="571" t="s">
        <v>2</v>
      </c>
      <c r="W5" s="361"/>
      <c r="X5" s="571" t="s">
        <v>2</v>
      </c>
      <c r="Y5" s="361"/>
      <c r="Z5" s="571" t="s">
        <v>2</v>
      </c>
      <c r="AA5" s="361"/>
      <c r="AB5" s="571" t="s">
        <v>2</v>
      </c>
      <c r="AC5" s="361"/>
      <c r="AD5" s="571" t="s">
        <v>2</v>
      </c>
      <c r="AE5" s="361"/>
      <c r="AF5" s="571" t="s">
        <v>2</v>
      </c>
      <c r="AG5" s="361"/>
      <c r="AH5" s="571" t="s">
        <v>2</v>
      </c>
      <c r="AI5" s="361"/>
      <c r="AJ5" s="571" t="s">
        <v>2</v>
      </c>
      <c r="AK5" s="361"/>
      <c r="AL5" s="571" t="s">
        <v>2</v>
      </c>
      <c r="AM5" s="361"/>
      <c r="AN5" s="571" t="s">
        <v>2</v>
      </c>
      <c r="AO5" s="361"/>
      <c r="AP5" s="571" t="s">
        <v>2</v>
      </c>
      <c r="AQ5" s="361"/>
      <c r="AR5" s="571" t="s">
        <v>2</v>
      </c>
      <c r="AS5" s="361"/>
    </row>
    <row r="6" spans="1:46" ht="18" customHeight="1" x14ac:dyDescent="0.25">
      <c r="C6" s="640" t="s">
        <v>2</v>
      </c>
      <c r="D6" s="361"/>
      <c r="E6" s="640" t="s">
        <v>2</v>
      </c>
      <c r="F6" s="361"/>
      <c r="G6" s="361"/>
      <c r="H6" s="641" t="s">
        <v>2</v>
      </c>
      <c r="I6" s="361"/>
      <c r="J6" s="641" t="s">
        <v>2</v>
      </c>
      <c r="K6" s="361"/>
      <c r="L6" s="641" t="s">
        <v>2</v>
      </c>
      <c r="M6" s="361"/>
      <c r="N6" s="641" t="s">
        <v>2</v>
      </c>
      <c r="O6" s="361"/>
      <c r="P6" s="641" t="s">
        <v>2</v>
      </c>
      <c r="Q6" s="361"/>
      <c r="R6" s="571" t="s">
        <v>2</v>
      </c>
      <c r="S6" s="361"/>
      <c r="T6" s="571" t="s">
        <v>2</v>
      </c>
      <c r="U6" s="361"/>
      <c r="V6" s="571" t="s">
        <v>2</v>
      </c>
      <c r="W6" s="361"/>
      <c r="X6" s="571" t="s">
        <v>2</v>
      </c>
      <c r="Y6" s="361"/>
      <c r="Z6" s="571" t="s">
        <v>2</v>
      </c>
      <c r="AA6" s="361"/>
      <c r="AB6" s="571" t="s">
        <v>2</v>
      </c>
      <c r="AC6" s="361"/>
      <c r="AD6" s="571" t="s">
        <v>2</v>
      </c>
      <c r="AE6" s="361"/>
      <c r="AF6" s="571" t="s">
        <v>2</v>
      </c>
      <c r="AG6" s="361"/>
      <c r="AH6" s="571" t="s">
        <v>2</v>
      </c>
      <c r="AI6" s="361"/>
      <c r="AJ6" s="571" t="s">
        <v>2</v>
      </c>
      <c r="AK6" s="361"/>
      <c r="AL6" s="571" t="s">
        <v>2</v>
      </c>
      <c r="AM6" s="361"/>
      <c r="AN6" s="571" t="s">
        <v>2</v>
      </c>
      <c r="AO6" s="361"/>
      <c r="AP6" s="571" t="s">
        <v>2</v>
      </c>
      <c r="AQ6" s="361"/>
      <c r="AR6" s="571" t="s">
        <v>2</v>
      </c>
      <c r="AS6" s="361"/>
    </row>
    <row r="7" spans="1:46" ht="18" customHeight="1" x14ac:dyDescent="0.25">
      <c r="C7" s="513" t="s">
        <v>686</v>
      </c>
      <c r="D7" s="361"/>
      <c r="E7" s="361"/>
      <c r="F7" s="361"/>
      <c r="G7" s="361"/>
      <c r="H7" s="361"/>
      <c r="I7" s="361"/>
      <c r="J7" s="361"/>
      <c r="K7" s="361"/>
      <c r="L7" s="361"/>
      <c r="M7" s="361"/>
      <c r="N7" s="361"/>
      <c r="O7" s="361"/>
      <c r="P7" s="361"/>
      <c r="Q7" s="361"/>
      <c r="R7" s="569" t="s">
        <v>668</v>
      </c>
      <c r="S7" s="411"/>
      <c r="T7" s="411"/>
      <c r="U7" s="411"/>
      <c r="V7" s="411"/>
      <c r="W7" s="411"/>
      <c r="X7" s="411"/>
      <c r="Y7" s="411"/>
      <c r="Z7" s="411"/>
      <c r="AA7" s="411"/>
      <c r="AB7" s="411"/>
      <c r="AC7" s="402"/>
      <c r="AD7" s="569" t="s">
        <v>108</v>
      </c>
      <c r="AE7" s="411"/>
      <c r="AF7" s="411"/>
      <c r="AG7" s="411"/>
      <c r="AH7" s="411"/>
      <c r="AI7" s="411"/>
      <c r="AJ7" s="411"/>
      <c r="AK7" s="402"/>
      <c r="AL7" s="569" t="s">
        <v>669</v>
      </c>
      <c r="AM7" s="411"/>
      <c r="AN7" s="411"/>
      <c r="AO7" s="411"/>
      <c r="AP7" s="411"/>
      <c r="AQ7" s="411"/>
      <c r="AR7" s="411"/>
      <c r="AS7" s="402"/>
    </row>
    <row r="8" spans="1:46" ht="18" customHeight="1" x14ac:dyDescent="0.25">
      <c r="C8" s="513" t="s">
        <v>2</v>
      </c>
      <c r="D8" s="361"/>
      <c r="E8" s="361"/>
      <c r="F8" s="361"/>
      <c r="G8" s="361"/>
      <c r="H8" s="361"/>
      <c r="I8" s="361"/>
      <c r="J8" s="361"/>
      <c r="K8" s="361"/>
      <c r="L8" s="361"/>
      <c r="M8" s="361"/>
      <c r="N8" s="361"/>
      <c r="O8" s="361"/>
      <c r="P8" s="361"/>
      <c r="Q8" s="361"/>
      <c r="R8" s="569" t="s">
        <v>670</v>
      </c>
      <c r="S8" s="411"/>
      <c r="T8" s="411"/>
      <c r="U8" s="402"/>
      <c r="V8" s="569" t="s">
        <v>671</v>
      </c>
      <c r="W8" s="411"/>
      <c r="X8" s="411"/>
      <c r="Y8" s="402"/>
      <c r="Z8" s="569" t="s">
        <v>672</v>
      </c>
      <c r="AA8" s="411"/>
      <c r="AB8" s="411"/>
      <c r="AC8" s="402"/>
      <c r="AD8" s="569" t="s">
        <v>673</v>
      </c>
      <c r="AE8" s="411"/>
      <c r="AF8" s="411"/>
      <c r="AG8" s="402"/>
      <c r="AH8" s="569" t="s">
        <v>674</v>
      </c>
      <c r="AI8" s="411"/>
      <c r="AJ8" s="411"/>
      <c r="AK8" s="402"/>
      <c r="AL8" s="569" t="s">
        <v>675</v>
      </c>
      <c r="AM8" s="411"/>
      <c r="AN8" s="411"/>
      <c r="AO8" s="402"/>
      <c r="AP8" s="569" t="s">
        <v>676</v>
      </c>
      <c r="AQ8" s="411"/>
      <c r="AR8" s="411"/>
      <c r="AS8" s="402"/>
    </row>
    <row r="9" spans="1:46" ht="59.1" customHeight="1" x14ac:dyDescent="0.25">
      <c r="C9" s="408" t="s">
        <v>687</v>
      </c>
      <c r="D9" s="411"/>
      <c r="E9" s="411"/>
      <c r="F9" s="411"/>
      <c r="G9" s="402"/>
      <c r="H9" s="639" t="s">
        <v>678</v>
      </c>
      <c r="I9" s="402"/>
      <c r="J9" s="639" t="s">
        <v>688</v>
      </c>
      <c r="K9" s="402"/>
      <c r="L9" s="639" t="s">
        <v>111</v>
      </c>
      <c r="M9" s="402"/>
      <c r="N9" s="639" t="s">
        <v>689</v>
      </c>
      <c r="O9" s="402"/>
      <c r="P9" s="639" t="s">
        <v>690</v>
      </c>
      <c r="Q9" s="402"/>
      <c r="R9" s="568" t="s">
        <v>678</v>
      </c>
      <c r="S9" s="402"/>
      <c r="T9" s="568" t="s">
        <v>111</v>
      </c>
      <c r="U9" s="402"/>
      <c r="V9" s="568" t="s">
        <v>678</v>
      </c>
      <c r="W9" s="402"/>
      <c r="X9" s="568" t="s">
        <v>111</v>
      </c>
      <c r="Y9" s="402"/>
      <c r="Z9" s="568" t="s">
        <v>678</v>
      </c>
      <c r="AA9" s="402"/>
      <c r="AB9" s="568" t="s">
        <v>111</v>
      </c>
      <c r="AC9" s="402"/>
      <c r="AD9" s="568" t="s">
        <v>678</v>
      </c>
      <c r="AE9" s="402"/>
      <c r="AF9" s="568" t="s">
        <v>111</v>
      </c>
      <c r="AG9" s="402"/>
      <c r="AH9" s="568" t="s">
        <v>678</v>
      </c>
      <c r="AI9" s="402"/>
      <c r="AJ9" s="568" t="s">
        <v>111</v>
      </c>
      <c r="AK9" s="402"/>
      <c r="AL9" s="568" t="s">
        <v>678</v>
      </c>
      <c r="AM9" s="402"/>
      <c r="AN9" s="568" t="s">
        <v>111</v>
      </c>
      <c r="AO9" s="402"/>
      <c r="AP9" s="568" t="s">
        <v>678</v>
      </c>
      <c r="AQ9" s="402"/>
      <c r="AR9" s="568" t="s">
        <v>111</v>
      </c>
      <c r="AS9" s="402"/>
    </row>
    <row r="10" spans="1:46" ht="18" customHeight="1" x14ac:dyDescent="0.25">
      <c r="C10" s="599" t="s">
        <v>691</v>
      </c>
      <c r="D10" s="361"/>
      <c r="E10" s="361"/>
      <c r="F10" s="361"/>
      <c r="G10" s="361"/>
      <c r="H10" s="628">
        <v>1127</v>
      </c>
      <c r="I10" s="361"/>
      <c r="J10" s="636">
        <f>H10/'Pool Data I'!$E$24</f>
        <v>2.7530847007150201E-3</v>
      </c>
      <c r="K10" s="361"/>
      <c r="L10" s="596">
        <v>16489764.710000001</v>
      </c>
      <c r="M10" s="361"/>
      <c r="N10" s="637">
        <f>L10/'Pool Data I'!$G$12</f>
        <v>2.5225300681200199E-3</v>
      </c>
      <c r="O10" s="638"/>
      <c r="P10" s="596">
        <v>639810.39</v>
      </c>
      <c r="Q10" s="361"/>
      <c r="R10" s="597">
        <v>246</v>
      </c>
      <c r="S10" s="361"/>
      <c r="T10" s="596">
        <v>2000102.3</v>
      </c>
      <c r="U10" s="361"/>
      <c r="V10" s="597">
        <v>878</v>
      </c>
      <c r="W10" s="361"/>
      <c r="X10" s="596">
        <v>14433201.679999979</v>
      </c>
      <c r="Y10" s="361"/>
      <c r="Z10" s="597">
        <v>3</v>
      </c>
      <c r="AA10" s="361"/>
      <c r="AB10" s="596">
        <v>56460.729999999996</v>
      </c>
      <c r="AC10" s="361"/>
      <c r="AD10" s="597">
        <v>339</v>
      </c>
      <c r="AE10" s="361"/>
      <c r="AF10" s="596">
        <v>5931754.1099999957</v>
      </c>
      <c r="AG10" s="361"/>
      <c r="AH10" s="597">
        <v>788</v>
      </c>
      <c r="AI10" s="361"/>
      <c r="AJ10" s="596">
        <v>10558010.600000001</v>
      </c>
      <c r="AK10" s="361"/>
      <c r="AL10" s="597">
        <v>1057</v>
      </c>
      <c r="AM10" s="361"/>
      <c r="AN10" s="596">
        <v>15127595.310000001</v>
      </c>
      <c r="AO10" s="361"/>
      <c r="AP10" s="597">
        <v>70</v>
      </c>
      <c r="AQ10" s="361"/>
      <c r="AR10" s="596">
        <v>721612.23</v>
      </c>
      <c r="AS10" s="361"/>
    </row>
    <row r="11" spans="1:46" ht="18" customHeight="1" x14ac:dyDescent="0.25">
      <c r="C11" s="606" t="s">
        <v>692</v>
      </c>
      <c r="D11" s="361"/>
      <c r="E11" s="361"/>
      <c r="F11" s="361"/>
      <c r="G11" s="361"/>
      <c r="H11" s="627">
        <v>643</v>
      </c>
      <c r="I11" s="361"/>
      <c r="J11" s="635">
        <f>H11/'Pool Data I'!$E$24</f>
        <v>1.5707484139838137E-3</v>
      </c>
      <c r="K11" s="361"/>
      <c r="L11" s="603">
        <v>10742320.689999999</v>
      </c>
      <c r="M11" s="361"/>
      <c r="N11" s="635">
        <f>L11/'Pool Data I'!$G$12</f>
        <v>1.6433119221816231E-3</v>
      </c>
      <c r="O11" s="361"/>
      <c r="P11" s="603">
        <v>502885.34</v>
      </c>
      <c r="Q11" s="361"/>
      <c r="R11" s="626">
        <v>151</v>
      </c>
      <c r="S11" s="361"/>
      <c r="T11" s="625">
        <v>1518201.91</v>
      </c>
      <c r="U11" s="361"/>
      <c r="V11" s="626">
        <v>489</v>
      </c>
      <c r="W11" s="361"/>
      <c r="X11" s="625">
        <v>9152983.2599999905</v>
      </c>
      <c r="Y11" s="361"/>
      <c r="Z11" s="626">
        <v>3</v>
      </c>
      <c r="AA11" s="361"/>
      <c r="AB11" s="625">
        <v>71135.51999999999</v>
      </c>
      <c r="AC11" s="361"/>
      <c r="AD11" s="626">
        <v>220</v>
      </c>
      <c r="AE11" s="361"/>
      <c r="AF11" s="625">
        <v>4494411.07</v>
      </c>
      <c r="AG11" s="361"/>
      <c r="AH11" s="626">
        <v>423</v>
      </c>
      <c r="AI11" s="361"/>
      <c r="AJ11" s="625">
        <v>6247909.6199999982</v>
      </c>
      <c r="AK11" s="361"/>
      <c r="AL11" s="626">
        <v>605</v>
      </c>
      <c r="AM11" s="361"/>
      <c r="AN11" s="625">
        <v>10020708.460000003</v>
      </c>
      <c r="AO11" s="361"/>
      <c r="AP11" s="626">
        <v>38</v>
      </c>
      <c r="AQ11" s="361"/>
      <c r="AR11" s="625">
        <v>628767.26</v>
      </c>
      <c r="AS11" s="361"/>
    </row>
    <row r="12" spans="1:46" ht="18" customHeight="1" x14ac:dyDescent="0.25">
      <c r="C12" s="599" t="s">
        <v>693</v>
      </c>
      <c r="D12" s="361"/>
      <c r="E12" s="361"/>
      <c r="F12" s="361"/>
      <c r="G12" s="361"/>
      <c r="H12" s="628">
        <v>365</v>
      </c>
      <c r="I12" s="361"/>
      <c r="J12" s="636">
        <f>H12/'Pool Data I'!$E$24</f>
        <v>8.9163790218365789E-4</v>
      </c>
      <c r="K12" s="361"/>
      <c r="L12" s="596">
        <v>5726177.7599999998</v>
      </c>
      <c r="M12" s="361"/>
      <c r="N12" s="636">
        <f>L12/'Pool Data I'!$G$12</f>
        <v>8.7596492909571303E-4</v>
      </c>
      <c r="O12" s="361"/>
      <c r="P12" s="596">
        <v>320514.88</v>
      </c>
      <c r="Q12" s="361"/>
      <c r="R12" s="597">
        <v>81</v>
      </c>
      <c r="S12" s="361"/>
      <c r="T12" s="596">
        <v>805588.78</v>
      </c>
      <c r="U12" s="361"/>
      <c r="V12" s="597">
        <v>283</v>
      </c>
      <c r="W12" s="361"/>
      <c r="X12" s="596">
        <v>4900902.9300000016</v>
      </c>
      <c r="Y12" s="361"/>
      <c r="Z12" s="597">
        <v>1</v>
      </c>
      <c r="AA12" s="361"/>
      <c r="AB12" s="596">
        <v>19686.05</v>
      </c>
      <c r="AC12" s="361"/>
      <c r="AD12" s="597">
        <v>106</v>
      </c>
      <c r="AE12" s="361"/>
      <c r="AF12" s="596">
        <v>2179151.96</v>
      </c>
      <c r="AG12" s="361"/>
      <c r="AH12" s="597">
        <v>259</v>
      </c>
      <c r="AI12" s="361"/>
      <c r="AJ12" s="596">
        <v>3547025.7999999993</v>
      </c>
      <c r="AK12" s="361"/>
      <c r="AL12" s="597">
        <v>341</v>
      </c>
      <c r="AM12" s="361"/>
      <c r="AN12" s="596">
        <v>5097410.5000000009</v>
      </c>
      <c r="AO12" s="361"/>
      <c r="AP12" s="597">
        <v>24</v>
      </c>
      <c r="AQ12" s="361"/>
      <c r="AR12" s="596">
        <v>370142.37000000005</v>
      </c>
      <c r="AS12" s="361"/>
    </row>
    <row r="13" spans="1:46" ht="18" customHeight="1" x14ac:dyDescent="0.25">
      <c r="C13" s="606" t="s">
        <v>694</v>
      </c>
      <c r="D13" s="361"/>
      <c r="E13" s="361"/>
      <c r="F13" s="361"/>
      <c r="G13" s="361"/>
      <c r="H13" s="627">
        <v>349</v>
      </c>
      <c r="I13" s="361"/>
      <c r="J13" s="635">
        <f>H13/'Pool Data I'!$E$24</f>
        <v>8.5255240510163455E-4</v>
      </c>
      <c r="K13" s="361"/>
      <c r="L13" s="603">
        <v>5604368.29</v>
      </c>
      <c r="M13" s="361"/>
      <c r="N13" s="635">
        <f>L13/'Pool Data I'!$G$12</f>
        <v>8.5733106402482908E-4</v>
      </c>
      <c r="O13" s="361"/>
      <c r="P13" s="603">
        <v>373092.24</v>
      </c>
      <c r="Q13" s="361"/>
      <c r="R13" s="626">
        <v>89</v>
      </c>
      <c r="S13" s="361"/>
      <c r="T13" s="625">
        <v>891144.46</v>
      </c>
      <c r="U13" s="361"/>
      <c r="V13" s="626">
        <v>260</v>
      </c>
      <c r="W13" s="361"/>
      <c r="X13" s="625">
        <v>4713223.8300000019</v>
      </c>
      <c r="Y13" s="361"/>
      <c r="Z13" s="626">
        <v>0</v>
      </c>
      <c r="AA13" s="361"/>
      <c r="AB13" s="625">
        <v>0</v>
      </c>
      <c r="AC13" s="361"/>
      <c r="AD13" s="626">
        <v>104</v>
      </c>
      <c r="AE13" s="361"/>
      <c r="AF13" s="625">
        <v>2130039.4199999995</v>
      </c>
      <c r="AG13" s="361"/>
      <c r="AH13" s="626">
        <v>245</v>
      </c>
      <c r="AI13" s="361"/>
      <c r="AJ13" s="625">
        <v>3474328.870000001</v>
      </c>
      <c r="AK13" s="361"/>
      <c r="AL13" s="626">
        <v>327</v>
      </c>
      <c r="AM13" s="361"/>
      <c r="AN13" s="625">
        <v>5234225.92</v>
      </c>
      <c r="AO13" s="361"/>
      <c r="AP13" s="626">
        <v>22</v>
      </c>
      <c r="AQ13" s="361"/>
      <c r="AR13" s="625">
        <v>311311.94999999995</v>
      </c>
      <c r="AS13" s="361"/>
    </row>
    <row r="14" spans="1:46" ht="18" customHeight="1" x14ac:dyDescent="0.25">
      <c r="C14" s="599" t="s">
        <v>695</v>
      </c>
      <c r="D14" s="361"/>
      <c r="E14" s="361"/>
      <c r="F14" s="361"/>
      <c r="G14" s="361"/>
      <c r="H14" s="628">
        <v>268</v>
      </c>
      <c r="I14" s="361"/>
      <c r="J14" s="636">
        <f>H14/'Pool Data I'!$E$24</f>
        <v>6.5468207612389123E-4</v>
      </c>
      <c r="K14" s="361"/>
      <c r="L14" s="596">
        <v>4262731.5</v>
      </c>
      <c r="M14" s="361"/>
      <c r="N14" s="636">
        <f>L14/'Pool Data I'!$G$12</f>
        <v>6.5209349982728489E-4</v>
      </c>
      <c r="O14" s="361"/>
      <c r="P14" s="596">
        <v>329903.21000000002</v>
      </c>
      <c r="Q14" s="361"/>
      <c r="R14" s="597">
        <v>63</v>
      </c>
      <c r="S14" s="361"/>
      <c r="T14" s="596">
        <v>689517.9</v>
      </c>
      <c r="U14" s="361"/>
      <c r="V14" s="597">
        <v>204</v>
      </c>
      <c r="W14" s="361"/>
      <c r="X14" s="596">
        <v>3551195.5900000003</v>
      </c>
      <c r="Y14" s="361"/>
      <c r="Z14" s="597">
        <v>1</v>
      </c>
      <c r="AA14" s="361"/>
      <c r="AB14" s="596">
        <v>22018.01</v>
      </c>
      <c r="AC14" s="361"/>
      <c r="AD14" s="597">
        <v>77</v>
      </c>
      <c r="AE14" s="361"/>
      <c r="AF14" s="596">
        <v>1549144.8400000005</v>
      </c>
      <c r="AG14" s="361"/>
      <c r="AH14" s="597">
        <v>191</v>
      </c>
      <c r="AI14" s="361"/>
      <c r="AJ14" s="596">
        <v>2713586.6600000006</v>
      </c>
      <c r="AK14" s="361"/>
      <c r="AL14" s="597">
        <v>254</v>
      </c>
      <c r="AM14" s="361"/>
      <c r="AN14" s="596">
        <v>3951419.5500000012</v>
      </c>
      <c r="AO14" s="361"/>
      <c r="AP14" s="597">
        <v>14</v>
      </c>
      <c r="AQ14" s="361"/>
      <c r="AR14" s="596">
        <v>562231.51000000013</v>
      </c>
      <c r="AS14" s="361"/>
    </row>
    <row r="15" spans="1:46" ht="18" customHeight="1" x14ac:dyDescent="0.25">
      <c r="C15" s="606" t="s">
        <v>696</v>
      </c>
      <c r="D15" s="361"/>
      <c r="E15" s="361"/>
      <c r="F15" s="361"/>
      <c r="G15" s="361"/>
      <c r="H15" s="627">
        <v>228</v>
      </c>
      <c r="I15" s="361"/>
      <c r="J15" s="635">
        <f>H15/'Pool Data I'!$E$24</f>
        <v>5.5696833341883282E-4</v>
      </c>
      <c r="K15" s="361"/>
      <c r="L15" s="603">
        <v>3998205.76</v>
      </c>
      <c r="M15" s="361"/>
      <c r="N15" s="635">
        <f>L15/'Pool Data I'!$G$12</f>
        <v>6.1162754141751814E-4</v>
      </c>
      <c r="O15" s="361"/>
      <c r="P15" s="603">
        <v>737520.72</v>
      </c>
      <c r="Q15" s="361"/>
      <c r="R15" s="626">
        <v>64</v>
      </c>
      <c r="S15" s="361"/>
      <c r="T15" s="625">
        <v>585137.29</v>
      </c>
      <c r="U15" s="361"/>
      <c r="V15" s="626">
        <v>164</v>
      </c>
      <c r="W15" s="361"/>
      <c r="X15" s="625">
        <v>3413068.4699999988</v>
      </c>
      <c r="Y15" s="361"/>
      <c r="Z15" s="626">
        <v>0</v>
      </c>
      <c r="AA15" s="361"/>
      <c r="AB15" s="625">
        <v>0</v>
      </c>
      <c r="AC15" s="361"/>
      <c r="AD15" s="626">
        <v>51</v>
      </c>
      <c r="AE15" s="361"/>
      <c r="AF15" s="625">
        <v>1114099.99</v>
      </c>
      <c r="AG15" s="361"/>
      <c r="AH15" s="626">
        <v>177</v>
      </c>
      <c r="AI15" s="361"/>
      <c r="AJ15" s="625">
        <v>2884105.7699999982</v>
      </c>
      <c r="AK15" s="361"/>
      <c r="AL15" s="626">
        <v>212</v>
      </c>
      <c r="AM15" s="361"/>
      <c r="AN15" s="625">
        <v>3435974.2499999977</v>
      </c>
      <c r="AO15" s="361"/>
      <c r="AP15" s="626">
        <v>16</v>
      </c>
      <c r="AQ15" s="361"/>
      <c r="AR15" s="625">
        <v>4096894.1199999982</v>
      </c>
      <c r="AS15" s="361"/>
    </row>
    <row r="16" spans="1:46" ht="18" customHeight="1" x14ac:dyDescent="0.25">
      <c r="C16" s="593" t="s">
        <v>115</v>
      </c>
      <c r="D16" s="411"/>
      <c r="E16" s="593" t="s">
        <v>2</v>
      </c>
      <c r="F16" s="411"/>
      <c r="G16" s="411"/>
      <c r="H16" s="634">
        <f>SUM(H10:I15)</f>
        <v>2980</v>
      </c>
      <c r="I16" s="411"/>
      <c r="J16" s="632">
        <f>SUM(J10:K15)</f>
        <v>7.2796738315268504E-3</v>
      </c>
      <c r="K16" s="411"/>
      <c r="L16" s="633">
        <f>SUM(L10:M15)</f>
        <v>46823568.709999993</v>
      </c>
      <c r="M16" s="411"/>
      <c r="N16" s="632">
        <f>SUM(N10:O15)</f>
        <v>7.1628590246669887E-3</v>
      </c>
      <c r="O16" s="411"/>
      <c r="P16" s="633">
        <f>SUM(P10:Q15)</f>
        <v>2903726.7800000003</v>
      </c>
      <c r="Q16" s="411"/>
      <c r="R16" s="621">
        <f>SUM(R10:S15)</f>
        <v>694</v>
      </c>
      <c r="S16" s="411"/>
      <c r="T16" s="620">
        <f>SUM(T10:U15)</f>
        <v>6489692.6400000006</v>
      </c>
      <c r="U16" s="411"/>
      <c r="V16" s="621">
        <f>SUM(V10:W15)</f>
        <v>2278</v>
      </c>
      <c r="W16" s="411"/>
      <c r="X16" s="620">
        <f>SUM(X10:Y15)</f>
        <v>40164575.759999968</v>
      </c>
      <c r="Y16" s="411"/>
      <c r="Z16" s="621">
        <v>8</v>
      </c>
      <c r="AA16" s="411"/>
      <c r="AB16" s="620">
        <f>SUM(AB10:AC15)</f>
        <v>169300.31</v>
      </c>
      <c r="AC16" s="411">
        <v>169300.31</v>
      </c>
      <c r="AD16" s="621">
        <f>SUM(AD10:AD15)</f>
        <v>897</v>
      </c>
      <c r="AE16" s="621"/>
      <c r="AF16" s="620">
        <f>SUM(AF10:AF15)</f>
        <v>17398601.389999997</v>
      </c>
      <c r="AG16" s="411"/>
      <c r="AH16" s="621">
        <f>SUM(AH10:AH15)</f>
        <v>2083</v>
      </c>
      <c r="AI16" s="411"/>
      <c r="AJ16" s="620">
        <f>SUM(AJ10:AJ15)</f>
        <v>29424967.32</v>
      </c>
      <c r="AK16" s="411"/>
      <c r="AL16" s="621">
        <f>SUM(AL10:AL15)</f>
        <v>2796</v>
      </c>
      <c r="AM16" s="411"/>
      <c r="AN16" s="620">
        <f>SUM(AN10:AN15)</f>
        <v>42867333.99000001</v>
      </c>
      <c r="AO16" s="411"/>
      <c r="AP16" s="621">
        <f>SUM(AP10:AP15)</f>
        <v>184</v>
      </c>
      <c r="AQ16" s="411"/>
      <c r="AR16" s="620">
        <f>SUM(AR10:AR15)</f>
        <v>6690959.4399999985</v>
      </c>
      <c r="AS16" s="411"/>
    </row>
    <row r="17" spans="3:45" ht="12.95" customHeight="1" x14ac:dyDescent="0.25"/>
    <row r="18" spans="3:45" ht="350.65" customHeight="1" x14ac:dyDescent="0.25">
      <c r="C18" s="629"/>
      <c r="D18" s="630"/>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630"/>
      <c r="AG18" s="630"/>
      <c r="AH18" s="630"/>
      <c r="AI18" s="630"/>
      <c r="AJ18" s="630"/>
      <c r="AK18" s="630"/>
      <c r="AL18" s="630"/>
      <c r="AM18" s="630"/>
      <c r="AN18" s="630"/>
      <c r="AO18" s="630"/>
      <c r="AP18" s="630"/>
      <c r="AQ18" s="630"/>
      <c r="AR18" s="630"/>
      <c r="AS18" s="631"/>
    </row>
    <row r="19" spans="3:45" ht="15" customHeight="1" x14ac:dyDescent="0.25"/>
    <row r="20" spans="3:45" ht="18" customHeight="1" x14ac:dyDescent="0.25">
      <c r="C20" s="530" t="s">
        <v>697</v>
      </c>
      <c r="D20" s="361"/>
      <c r="E20" s="361"/>
      <c r="F20" s="361"/>
      <c r="G20" s="361"/>
      <c r="H20" s="618" t="s">
        <v>698</v>
      </c>
      <c r="I20" s="361"/>
      <c r="J20" s="361"/>
      <c r="K20" s="361"/>
      <c r="L20" s="361"/>
      <c r="M20" s="361"/>
      <c r="N20" s="361"/>
      <c r="O20" s="361"/>
      <c r="P20" s="361"/>
      <c r="Q20" s="361"/>
      <c r="R20" s="361"/>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row>
    <row r="21" spans="3:45" ht="15.95" customHeight="1" x14ac:dyDescent="0.25">
      <c r="C21" s="599" t="s">
        <v>2</v>
      </c>
      <c r="D21" s="361"/>
      <c r="E21" s="570" t="s">
        <v>2</v>
      </c>
      <c r="F21" s="361"/>
      <c r="G21" s="361"/>
      <c r="H21" s="571" t="s">
        <v>2</v>
      </c>
      <c r="I21" s="361"/>
      <c r="J21" s="571" t="s">
        <v>2</v>
      </c>
      <c r="K21" s="361"/>
      <c r="L21" s="571" t="s">
        <v>2</v>
      </c>
      <c r="M21" s="361"/>
      <c r="N21" s="571" t="s">
        <v>2</v>
      </c>
      <c r="O21" s="361"/>
      <c r="P21" s="571" t="s">
        <v>2</v>
      </c>
      <c r="Q21" s="361"/>
      <c r="R21" s="571" t="s">
        <v>2</v>
      </c>
      <c r="S21" s="361"/>
      <c r="T21" s="571" t="s">
        <v>2</v>
      </c>
      <c r="U21" s="361"/>
      <c r="V21" s="571" t="s">
        <v>2</v>
      </c>
      <c r="W21" s="361"/>
      <c r="X21" s="571" t="s">
        <v>2</v>
      </c>
      <c r="Y21" s="361"/>
      <c r="Z21" s="571" t="s">
        <v>2</v>
      </c>
      <c r="AA21" s="361"/>
      <c r="AB21" s="571" t="s">
        <v>2</v>
      </c>
      <c r="AC21" s="361"/>
      <c r="AD21" s="571" t="s">
        <v>2</v>
      </c>
      <c r="AE21" s="361"/>
      <c r="AF21" s="571" t="s">
        <v>2</v>
      </c>
      <c r="AG21" s="361"/>
      <c r="AH21" s="571" t="s">
        <v>2</v>
      </c>
      <c r="AI21" s="361"/>
      <c r="AJ21" s="571" t="s">
        <v>2</v>
      </c>
      <c r="AK21" s="361"/>
      <c r="AL21" s="571" t="s">
        <v>2</v>
      </c>
      <c r="AM21" s="361"/>
      <c r="AN21" s="571" t="s">
        <v>2</v>
      </c>
      <c r="AO21" s="361"/>
      <c r="AP21" s="571" t="s">
        <v>2</v>
      </c>
      <c r="AQ21" s="361"/>
      <c r="AR21" s="571" t="s">
        <v>2</v>
      </c>
      <c r="AS21" s="361"/>
    </row>
    <row r="22" spans="3:45" ht="18" customHeight="1" x14ac:dyDescent="0.25">
      <c r="C22" s="513" t="s">
        <v>697</v>
      </c>
      <c r="D22" s="361"/>
      <c r="E22" s="361"/>
      <c r="F22" s="361"/>
      <c r="G22" s="361"/>
      <c r="H22" s="361"/>
      <c r="I22" s="361"/>
      <c r="J22" s="361"/>
      <c r="K22" s="361"/>
      <c r="L22" s="361"/>
      <c r="M22" s="361"/>
      <c r="N22" s="361"/>
      <c r="O22" s="361"/>
      <c r="P22" s="361"/>
      <c r="Q22" s="361"/>
      <c r="R22" s="569" t="s">
        <v>668</v>
      </c>
      <c r="S22" s="411"/>
      <c r="T22" s="411"/>
      <c r="U22" s="411"/>
      <c r="V22" s="411"/>
      <c r="W22" s="411"/>
      <c r="X22" s="411"/>
      <c r="Y22" s="411"/>
      <c r="Z22" s="411"/>
      <c r="AA22" s="411"/>
      <c r="AB22" s="411"/>
      <c r="AC22" s="402"/>
      <c r="AD22" s="569" t="s">
        <v>108</v>
      </c>
      <c r="AE22" s="411"/>
      <c r="AF22" s="411"/>
      <c r="AG22" s="411"/>
      <c r="AH22" s="411"/>
      <c r="AI22" s="411"/>
      <c r="AJ22" s="411"/>
      <c r="AK22" s="402"/>
      <c r="AL22" s="569" t="s">
        <v>669</v>
      </c>
      <c r="AM22" s="411"/>
      <c r="AN22" s="411"/>
      <c r="AO22" s="411"/>
      <c r="AP22" s="411"/>
      <c r="AQ22" s="411"/>
      <c r="AR22" s="411"/>
      <c r="AS22" s="402"/>
    </row>
    <row r="23" spans="3:45" ht="18" customHeight="1" x14ac:dyDescent="0.25">
      <c r="C23" s="513" t="s">
        <v>2</v>
      </c>
      <c r="D23" s="361"/>
      <c r="E23" s="361"/>
      <c r="F23" s="361"/>
      <c r="G23" s="361"/>
      <c r="H23" s="361"/>
      <c r="I23" s="361"/>
      <c r="J23" s="361"/>
      <c r="K23" s="361"/>
      <c r="L23" s="361"/>
      <c r="M23" s="361"/>
      <c r="N23" s="361"/>
      <c r="O23" s="361"/>
      <c r="P23" s="361"/>
      <c r="Q23" s="361"/>
      <c r="R23" s="569" t="s">
        <v>670</v>
      </c>
      <c r="S23" s="411"/>
      <c r="T23" s="411"/>
      <c r="U23" s="402"/>
      <c r="V23" s="569" t="s">
        <v>671</v>
      </c>
      <c r="W23" s="411"/>
      <c r="X23" s="411"/>
      <c r="Y23" s="402"/>
      <c r="Z23" s="569" t="s">
        <v>672</v>
      </c>
      <c r="AA23" s="411"/>
      <c r="AB23" s="411"/>
      <c r="AC23" s="402"/>
      <c r="AD23" s="569" t="s">
        <v>673</v>
      </c>
      <c r="AE23" s="411"/>
      <c r="AF23" s="411"/>
      <c r="AG23" s="402"/>
      <c r="AH23" s="569" t="s">
        <v>674</v>
      </c>
      <c r="AI23" s="411"/>
      <c r="AJ23" s="411"/>
      <c r="AK23" s="402"/>
      <c r="AL23" s="569" t="s">
        <v>675</v>
      </c>
      <c r="AM23" s="411"/>
      <c r="AN23" s="411"/>
      <c r="AO23" s="402"/>
      <c r="AP23" s="569" t="s">
        <v>676</v>
      </c>
      <c r="AQ23" s="411"/>
      <c r="AR23" s="411"/>
      <c r="AS23" s="402"/>
    </row>
    <row r="24" spans="3:45" ht="62.25" customHeight="1" x14ac:dyDescent="0.25">
      <c r="C24" s="408" t="s">
        <v>699</v>
      </c>
      <c r="D24" s="411"/>
      <c r="E24" s="411"/>
      <c r="F24" s="411"/>
      <c r="G24" s="402"/>
      <c r="H24" s="409" t="s">
        <v>678</v>
      </c>
      <c r="I24" s="402"/>
      <c r="J24" s="409" t="s">
        <v>688</v>
      </c>
      <c r="K24" s="402"/>
      <c r="L24" s="409" t="s">
        <v>111</v>
      </c>
      <c r="M24" s="402"/>
      <c r="N24" s="409" t="s">
        <v>689</v>
      </c>
      <c r="O24" s="402"/>
      <c r="P24" s="409" t="s">
        <v>690</v>
      </c>
      <c r="Q24" s="402"/>
      <c r="R24" s="568" t="s">
        <v>678</v>
      </c>
      <c r="S24" s="402"/>
      <c r="T24" s="568" t="s">
        <v>111</v>
      </c>
      <c r="U24" s="402"/>
      <c r="V24" s="568" t="s">
        <v>678</v>
      </c>
      <c r="W24" s="402"/>
      <c r="X24" s="568" t="s">
        <v>111</v>
      </c>
      <c r="Y24" s="402"/>
      <c r="Z24" s="568" t="s">
        <v>678</v>
      </c>
      <c r="AA24" s="402"/>
      <c r="AB24" s="568" t="s">
        <v>111</v>
      </c>
      <c r="AC24" s="402"/>
      <c r="AD24" s="568" t="s">
        <v>678</v>
      </c>
      <c r="AE24" s="402"/>
      <c r="AF24" s="568" t="s">
        <v>111</v>
      </c>
      <c r="AG24" s="402"/>
      <c r="AH24" s="568" t="s">
        <v>678</v>
      </c>
      <c r="AI24" s="402"/>
      <c r="AJ24" s="568" t="s">
        <v>111</v>
      </c>
      <c r="AK24" s="402"/>
      <c r="AL24" s="568" t="s">
        <v>678</v>
      </c>
      <c r="AM24" s="402"/>
      <c r="AN24" s="568" t="s">
        <v>111</v>
      </c>
      <c r="AO24" s="402"/>
      <c r="AP24" s="568" t="s">
        <v>678</v>
      </c>
      <c r="AQ24" s="402"/>
      <c r="AR24" s="568" t="s">
        <v>111</v>
      </c>
      <c r="AS24" s="402"/>
    </row>
    <row r="25" spans="3:45" ht="18" customHeight="1" x14ac:dyDescent="0.25">
      <c r="C25" s="606" t="s">
        <v>700</v>
      </c>
      <c r="D25" s="361"/>
      <c r="E25" s="361"/>
      <c r="F25" s="361"/>
      <c r="G25" s="361"/>
      <c r="H25" s="627">
        <v>949</v>
      </c>
      <c r="I25" s="361"/>
      <c r="J25" s="608">
        <f>H25/'Pool Data I'!$E$12</f>
        <v>2.3182585456775102E-3</v>
      </c>
      <c r="K25" s="361"/>
      <c r="L25" s="605">
        <v>10739478.680000005</v>
      </c>
      <c r="M25" s="361"/>
      <c r="N25" s="609">
        <f>L25/'Pool Data I'!$G$12</f>
        <v>1.6428771642693688E-3</v>
      </c>
      <c r="O25" s="361"/>
      <c r="P25" s="605">
        <v>5671713.4600000028</v>
      </c>
      <c r="Q25" s="361"/>
      <c r="R25" s="626">
        <f>'Delinquencies &amp; Defaults II'!J10</f>
        <v>123</v>
      </c>
      <c r="S25" s="361"/>
      <c r="T25" s="625">
        <f>'Delinquencies &amp; Defaults II'!K10</f>
        <v>526684.88999999978</v>
      </c>
      <c r="U25" s="361"/>
      <c r="V25" s="626">
        <f>'Delinquencies &amp; Defaults II'!L10</f>
        <v>825</v>
      </c>
      <c r="W25" s="361"/>
      <c r="X25" s="625">
        <f>'Delinquencies &amp; Defaults II'!M10</f>
        <v>10204049.200000009</v>
      </c>
      <c r="Y25" s="361"/>
      <c r="Z25" s="626">
        <f>'Delinquencies &amp; Defaults II'!N10</f>
        <v>1</v>
      </c>
      <c r="AA25" s="361"/>
      <c r="AB25" s="625">
        <f>'Delinquencies &amp; Defaults II'!O10</f>
        <v>8744.59</v>
      </c>
      <c r="AC25" s="361"/>
      <c r="AD25" s="626">
        <f>'Delinquencies &amp; Defaults II'!P10</f>
        <v>433</v>
      </c>
      <c r="AE25" s="361"/>
      <c r="AF25" s="625">
        <f>'Delinquencies &amp; Defaults II'!Q10</f>
        <v>5961480.0299999993</v>
      </c>
      <c r="AG25" s="361"/>
      <c r="AH25" s="626">
        <f>'Delinquencies &amp; Defaults II'!R10</f>
        <v>516</v>
      </c>
      <c r="AI25" s="361"/>
      <c r="AJ25" s="625">
        <f>'Delinquencies &amp; Defaults II'!S10</f>
        <v>4777998.6499999976</v>
      </c>
      <c r="AK25" s="361"/>
      <c r="AL25" s="626">
        <f>'Delinquencies &amp; Defaults II'!T10</f>
        <v>919</v>
      </c>
      <c r="AM25" s="361"/>
      <c r="AN25" s="625">
        <f>'Delinquencies &amp; Defaults II'!U10</f>
        <v>10230394.220000004</v>
      </c>
      <c r="AO25" s="361"/>
      <c r="AP25" s="626">
        <f>'Delinquencies &amp; Defaults II'!V10</f>
        <v>30</v>
      </c>
      <c r="AQ25" s="361"/>
      <c r="AR25" s="625">
        <f>'Delinquencies &amp; Defaults II'!W10</f>
        <v>509084.46</v>
      </c>
      <c r="AS25" s="361"/>
    </row>
    <row r="26" spans="3:45" ht="18" customHeight="1" x14ac:dyDescent="0.25">
      <c r="C26" s="599" t="s">
        <v>691</v>
      </c>
      <c r="D26" s="361"/>
      <c r="E26" s="361"/>
      <c r="F26" s="361"/>
      <c r="G26" s="361"/>
      <c r="H26" s="628">
        <v>119</v>
      </c>
      <c r="I26" s="361"/>
      <c r="J26" s="601">
        <f>H26/'Pool Data I'!$E$12</f>
        <v>2.9069838454754874E-4</v>
      </c>
      <c r="K26" s="361"/>
      <c r="L26" s="598">
        <v>1015372.9499999993</v>
      </c>
      <c r="M26" s="361"/>
      <c r="N26" s="602">
        <f>L26/'Pool Data I'!$G$12</f>
        <v>1.5532718882140578E-4</v>
      </c>
      <c r="O26" s="361"/>
      <c r="P26" s="598">
        <v>1049499.76</v>
      </c>
      <c r="Q26" s="361"/>
      <c r="R26" s="597">
        <v>12</v>
      </c>
      <c r="S26" s="361"/>
      <c r="T26" s="596">
        <v>33750.840000000004</v>
      </c>
      <c r="U26" s="361"/>
      <c r="V26" s="597">
        <v>107</v>
      </c>
      <c r="W26" s="361"/>
      <c r="X26" s="596">
        <v>981622.1099999994</v>
      </c>
      <c r="Y26" s="361"/>
      <c r="Z26" s="597">
        <v>0</v>
      </c>
      <c r="AA26" s="361"/>
      <c r="AB26" s="596">
        <v>0</v>
      </c>
      <c r="AC26" s="361"/>
      <c r="AD26" s="597">
        <v>53</v>
      </c>
      <c r="AE26" s="361"/>
      <c r="AF26" s="596">
        <v>510713.81999999995</v>
      </c>
      <c r="AG26" s="361"/>
      <c r="AH26" s="597">
        <v>66</v>
      </c>
      <c r="AI26" s="361"/>
      <c r="AJ26" s="596">
        <v>504659.13000000024</v>
      </c>
      <c r="AK26" s="361"/>
      <c r="AL26" s="597">
        <v>116</v>
      </c>
      <c r="AM26" s="361"/>
      <c r="AN26" s="596">
        <v>1013959.1799999992</v>
      </c>
      <c r="AO26" s="361"/>
      <c r="AP26" s="597">
        <v>3</v>
      </c>
      <c r="AQ26" s="361"/>
      <c r="AR26" s="596">
        <v>1413.77</v>
      </c>
      <c r="AS26" s="361"/>
    </row>
    <row r="27" spans="3:45" ht="18" customHeight="1" x14ac:dyDescent="0.25">
      <c r="C27" s="606" t="s">
        <v>692</v>
      </c>
      <c r="D27" s="361"/>
      <c r="E27" s="361"/>
      <c r="F27" s="361"/>
      <c r="G27" s="361"/>
      <c r="H27" s="627">
        <v>72</v>
      </c>
      <c r="I27" s="361"/>
      <c r="J27" s="608">
        <f>H27/'Pool Data I'!$E$12</f>
        <v>1.7588473686910511E-4</v>
      </c>
      <c r="K27" s="361"/>
      <c r="L27" s="605">
        <v>472851.43000000005</v>
      </c>
      <c r="M27" s="361"/>
      <c r="N27" s="609">
        <f>L27/'Pool Data I'!$G$12</f>
        <v>7.2334685843346324E-5</v>
      </c>
      <c r="O27" s="361"/>
      <c r="P27" s="605">
        <v>497806.71000000008</v>
      </c>
      <c r="Q27" s="361"/>
      <c r="R27" s="626">
        <v>11</v>
      </c>
      <c r="S27" s="361"/>
      <c r="T27" s="625">
        <v>16119.61</v>
      </c>
      <c r="U27" s="361"/>
      <c r="V27" s="626">
        <v>61</v>
      </c>
      <c r="W27" s="361"/>
      <c r="X27" s="625">
        <v>456731.82000000007</v>
      </c>
      <c r="Y27" s="361"/>
      <c r="Z27" s="626">
        <v>0</v>
      </c>
      <c r="AA27" s="361"/>
      <c r="AB27" s="625">
        <v>0</v>
      </c>
      <c r="AC27" s="361"/>
      <c r="AD27" s="626">
        <v>27</v>
      </c>
      <c r="AE27" s="361"/>
      <c r="AF27" s="625">
        <v>261420.33</v>
      </c>
      <c r="AG27" s="361"/>
      <c r="AH27" s="626">
        <v>45</v>
      </c>
      <c r="AI27" s="361"/>
      <c r="AJ27" s="625">
        <v>211431.10000000003</v>
      </c>
      <c r="AK27" s="361"/>
      <c r="AL27" s="626">
        <v>69</v>
      </c>
      <c r="AM27" s="361"/>
      <c r="AN27" s="625">
        <v>442064.46</v>
      </c>
      <c r="AO27" s="361"/>
      <c r="AP27" s="626">
        <v>3</v>
      </c>
      <c r="AQ27" s="361"/>
      <c r="AR27" s="625">
        <v>30786.97</v>
      </c>
      <c r="AS27" s="361"/>
    </row>
    <row r="28" spans="3:45" ht="18" customHeight="1" x14ac:dyDescent="0.25">
      <c r="C28" s="599" t="s">
        <v>693</v>
      </c>
      <c r="D28" s="361"/>
      <c r="E28" s="361"/>
      <c r="F28" s="361"/>
      <c r="G28" s="361"/>
      <c r="H28" s="628">
        <v>37</v>
      </c>
      <c r="I28" s="361"/>
      <c r="J28" s="601">
        <f>H28/'Pool Data I'!$E$12</f>
        <v>9.0385212002179019E-5</v>
      </c>
      <c r="K28" s="361"/>
      <c r="L28" s="598">
        <v>254413.79</v>
      </c>
      <c r="M28" s="361"/>
      <c r="N28" s="602">
        <f>L28/'Pool Data I'!$G$12</f>
        <v>3.8919077761623947E-5</v>
      </c>
      <c r="O28" s="361"/>
      <c r="P28" s="598">
        <v>262959.32</v>
      </c>
      <c r="Q28" s="361"/>
      <c r="R28" s="597">
        <v>4</v>
      </c>
      <c r="S28" s="361"/>
      <c r="T28" s="596">
        <v>19365.050000000003</v>
      </c>
      <c r="U28" s="361"/>
      <c r="V28" s="597">
        <v>33</v>
      </c>
      <c r="W28" s="361"/>
      <c r="X28" s="596">
        <v>235048.74</v>
      </c>
      <c r="Y28" s="361"/>
      <c r="Z28" s="597">
        <v>0</v>
      </c>
      <c r="AA28" s="361"/>
      <c r="AB28" s="596">
        <v>0</v>
      </c>
      <c r="AC28" s="361"/>
      <c r="AD28" s="597">
        <v>16</v>
      </c>
      <c r="AE28" s="361"/>
      <c r="AF28" s="596">
        <v>119906.06</v>
      </c>
      <c r="AG28" s="361"/>
      <c r="AH28" s="597">
        <v>21</v>
      </c>
      <c r="AI28" s="361"/>
      <c r="AJ28" s="596">
        <v>134507.73000000001</v>
      </c>
      <c r="AK28" s="361"/>
      <c r="AL28" s="597">
        <v>33</v>
      </c>
      <c r="AM28" s="361"/>
      <c r="AN28" s="596">
        <v>234372.96</v>
      </c>
      <c r="AO28" s="361"/>
      <c r="AP28" s="597">
        <v>4</v>
      </c>
      <c r="AQ28" s="361"/>
      <c r="AR28" s="596">
        <v>20040.829999999998</v>
      </c>
      <c r="AS28" s="361"/>
    </row>
    <row r="29" spans="3:45" ht="18" customHeight="1" x14ac:dyDescent="0.25">
      <c r="C29" s="606" t="s">
        <v>694</v>
      </c>
      <c r="D29" s="361"/>
      <c r="E29" s="361"/>
      <c r="F29" s="361"/>
      <c r="G29" s="361"/>
      <c r="H29" s="627">
        <v>39</v>
      </c>
      <c r="I29" s="361"/>
      <c r="J29" s="608">
        <f>H29/'Pool Data I'!$E$12</f>
        <v>9.5270899137431936E-5</v>
      </c>
      <c r="K29" s="361"/>
      <c r="L29" s="605">
        <v>369735.92</v>
      </c>
      <c r="M29" s="361"/>
      <c r="N29" s="609">
        <f>L29/'Pool Data I'!$G$12</f>
        <v>5.6560538726087016E-5</v>
      </c>
      <c r="O29" s="361"/>
      <c r="P29" s="605">
        <v>383779.98</v>
      </c>
      <c r="Q29" s="361"/>
      <c r="R29" s="626">
        <v>4</v>
      </c>
      <c r="S29" s="361"/>
      <c r="T29" s="625">
        <v>3010.09</v>
      </c>
      <c r="U29" s="361"/>
      <c r="V29" s="626">
        <v>35</v>
      </c>
      <c r="W29" s="361"/>
      <c r="X29" s="625">
        <v>366725.82999999996</v>
      </c>
      <c r="Y29" s="361"/>
      <c r="Z29" s="626">
        <v>0</v>
      </c>
      <c r="AA29" s="361"/>
      <c r="AB29" s="625">
        <v>0</v>
      </c>
      <c r="AC29" s="361"/>
      <c r="AD29" s="626">
        <v>13</v>
      </c>
      <c r="AE29" s="361"/>
      <c r="AF29" s="625">
        <v>189186.43000000002</v>
      </c>
      <c r="AG29" s="361"/>
      <c r="AH29" s="626">
        <v>26</v>
      </c>
      <c r="AI29" s="361"/>
      <c r="AJ29" s="625">
        <v>180549.49000000002</v>
      </c>
      <c r="AK29" s="361"/>
      <c r="AL29" s="626">
        <v>34</v>
      </c>
      <c r="AM29" s="361"/>
      <c r="AN29" s="625">
        <v>337576.01999999996</v>
      </c>
      <c r="AO29" s="361"/>
      <c r="AP29" s="626">
        <v>5</v>
      </c>
      <c r="AQ29" s="361"/>
      <c r="AR29" s="625">
        <v>32159.9</v>
      </c>
      <c r="AS29" s="361"/>
    </row>
    <row r="30" spans="3:45" ht="18" customHeight="1" x14ac:dyDescent="0.25">
      <c r="C30" s="599" t="s">
        <v>695</v>
      </c>
      <c r="D30" s="361"/>
      <c r="E30" s="361"/>
      <c r="F30" s="361"/>
      <c r="G30" s="361"/>
      <c r="H30" s="628">
        <v>34</v>
      </c>
      <c r="I30" s="361"/>
      <c r="J30" s="601">
        <f>H30/'Pool Data I'!$E$12</f>
        <v>8.3056681299299636E-5</v>
      </c>
      <c r="K30" s="361"/>
      <c r="L30" s="598">
        <v>290410.21999999997</v>
      </c>
      <c r="M30" s="361"/>
      <c r="N30" s="602">
        <f>L30/'Pool Data I'!$G$12</f>
        <v>4.4425649784747583E-5</v>
      </c>
      <c r="O30" s="361"/>
      <c r="P30" s="598">
        <v>296367.54000000004</v>
      </c>
      <c r="Q30" s="361"/>
      <c r="R30" s="597">
        <v>4</v>
      </c>
      <c r="S30" s="361"/>
      <c r="T30" s="596">
        <v>3805.9799999999996</v>
      </c>
      <c r="U30" s="361"/>
      <c r="V30" s="597">
        <v>30</v>
      </c>
      <c r="W30" s="361"/>
      <c r="X30" s="596">
        <v>286604.24</v>
      </c>
      <c r="Y30" s="361"/>
      <c r="Z30" s="597">
        <v>0</v>
      </c>
      <c r="AA30" s="361"/>
      <c r="AB30" s="596">
        <v>0</v>
      </c>
      <c r="AC30" s="361"/>
      <c r="AD30" s="597">
        <v>12</v>
      </c>
      <c r="AE30" s="361"/>
      <c r="AF30" s="596">
        <v>108169.70000000001</v>
      </c>
      <c r="AG30" s="361"/>
      <c r="AH30" s="597">
        <v>22</v>
      </c>
      <c r="AI30" s="361"/>
      <c r="AJ30" s="596">
        <v>182240.52</v>
      </c>
      <c r="AK30" s="361"/>
      <c r="AL30" s="597">
        <v>33</v>
      </c>
      <c r="AM30" s="361"/>
      <c r="AN30" s="596">
        <v>270714.38</v>
      </c>
      <c r="AO30" s="361"/>
      <c r="AP30" s="597">
        <v>1</v>
      </c>
      <c r="AQ30" s="361"/>
      <c r="AR30" s="596">
        <v>19695.84</v>
      </c>
      <c r="AS30" s="361"/>
    </row>
    <row r="31" spans="3:45" ht="18" customHeight="1" x14ac:dyDescent="0.25">
      <c r="C31" s="606" t="s">
        <v>696</v>
      </c>
      <c r="D31" s="361"/>
      <c r="E31" s="361"/>
      <c r="F31" s="361"/>
      <c r="G31" s="361"/>
      <c r="H31" s="627">
        <v>46</v>
      </c>
      <c r="I31" s="361"/>
      <c r="J31" s="608">
        <f>H31/'Pool Data I'!$E$12</f>
        <v>1.1237080411081715E-4</v>
      </c>
      <c r="K31" s="361"/>
      <c r="L31" s="605">
        <v>370633.65</v>
      </c>
      <c r="M31" s="361"/>
      <c r="N31" s="609">
        <f>L31/'Pool Data I'!$G$12</f>
        <v>5.6697869425334667E-5</v>
      </c>
      <c r="O31" s="361"/>
      <c r="P31" s="605">
        <v>399603.81000000006</v>
      </c>
      <c r="Q31" s="361"/>
      <c r="R31" s="626">
        <v>10</v>
      </c>
      <c r="S31" s="361"/>
      <c r="T31" s="625">
        <v>11931.57</v>
      </c>
      <c r="U31" s="361"/>
      <c r="V31" s="626">
        <v>36</v>
      </c>
      <c r="W31" s="361"/>
      <c r="X31" s="625">
        <v>358702.07999999996</v>
      </c>
      <c r="Y31" s="361"/>
      <c r="Z31" s="626">
        <v>0</v>
      </c>
      <c r="AA31" s="361"/>
      <c r="AB31" s="625">
        <v>0</v>
      </c>
      <c r="AC31" s="361"/>
      <c r="AD31" s="626">
        <v>25</v>
      </c>
      <c r="AE31" s="361"/>
      <c r="AF31" s="625">
        <v>296459.43</v>
      </c>
      <c r="AG31" s="361"/>
      <c r="AH31" s="626">
        <v>21</v>
      </c>
      <c r="AI31" s="361"/>
      <c r="AJ31" s="625">
        <v>74174.22</v>
      </c>
      <c r="AK31" s="361"/>
      <c r="AL31" s="626">
        <v>42</v>
      </c>
      <c r="AM31" s="361"/>
      <c r="AN31" s="625">
        <v>342178.74</v>
      </c>
      <c r="AO31" s="361"/>
      <c r="AP31" s="626">
        <v>4</v>
      </c>
      <c r="AQ31" s="361"/>
      <c r="AR31" s="625">
        <v>28454.910000000003</v>
      </c>
      <c r="AS31" s="361"/>
    </row>
    <row r="32" spans="3:45" ht="18" customHeight="1" x14ac:dyDescent="0.25">
      <c r="C32" s="593" t="s">
        <v>115</v>
      </c>
      <c r="D32" s="411"/>
      <c r="E32" s="593" t="s">
        <v>2</v>
      </c>
      <c r="F32" s="411"/>
      <c r="G32" s="411"/>
      <c r="H32" s="624">
        <v>1296</v>
      </c>
      <c r="I32" s="411"/>
      <c r="J32" s="622">
        <v>3.1659252636438914E-3</v>
      </c>
      <c r="K32" s="411"/>
      <c r="L32" s="623">
        <v>13512896.640000004</v>
      </c>
      <c r="M32" s="411"/>
      <c r="N32" s="622">
        <v>2.0671421746319141E-3</v>
      </c>
      <c r="O32" s="411"/>
      <c r="P32" s="623">
        <v>8561730.5800000019</v>
      </c>
      <c r="Q32" s="411"/>
      <c r="R32" s="621">
        <v>168</v>
      </c>
      <c r="S32" s="411"/>
      <c r="T32" s="620">
        <v>614668.02999999968</v>
      </c>
      <c r="U32" s="411"/>
      <c r="V32" s="621">
        <v>1127</v>
      </c>
      <c r="W32" s="411"/>
      <c r="X32" s="620">
        <v>12889484.020000009</v>
      </c>
      <c r="Y32" s="411"/>
      <c r="Z32" s="621">
        <v>1</v>
      </c>
      <c r="AA32" s="411"/>
      <c r="AB32" s="620">
        <v>8744.59</v>
      </c>
      <c r="AC32" s="411"/>
      <c r="AD32" s="621">
        <v>579</v>
      </c>
      <c r="AE32" s="411"/>
      <c r="AF32" s="620">
        <v>7447335.7999999989</v>
      </c>
      <c r="AG32" s="411"/>
      <c r="AH32" s="621">
        <v>717</v>
      </c>
      <c r="AI32" s="411"/>
      <c r="AJ32" s="620">
        <v>6065560.8399999971</v>
      </c>
      <c r="AK32" s="411"/>
      <c r="AL32" s="621">
        <v>1246</v>
      </c>
      <c r="AM32" s="411"/>
      <c r="AN32" s="620">
        <v>12871259.960000006</v>
      </c>
      <c r="AO32" s="411"/>
      <c r="AP32" s="621">
        <v>50</v>
      </c>
      <c r="AQ32" s="411"/>
      <c r="AR32" s="620">
        <v>641636.68000000005</v>
      </c>
      <c r="AS32" s="411"/>
    </row>
    <row r="33" spans="2:44" ht="2.65" customHeight="1" x14ac:dyDescent="0.25"/>
    <row r="34" spans="2:44" ht="18" customHeight="1" x14ac:dyDescent="0.25">
      <c r="B34" s="530" t="s">
        <v>2</v>
      </c>
      <c r="C34" s="361"/>
      <c r="D34" s="530" t="s">
        <v>2</v>
      </c>
      <c r="E34" s="361"/>
      <c r="F34" s="361"/>
      <c r="G34" s="571" t="s">
        <v>2</v>
      </c>
      <c r="H34" s="361"/>
      <c r="I34" s="571" t="s">
        <v>2</v>
      </c>
      <c r="J34" s="361"/>
      <c r="K34" s="571" t="s">
        <v>2</v>
      </c>
      <c r="L34" s="361"/>
      <c r="M34" s="571" t="s">
        <v>2</v>
      </c>
      <c r="N34" s="361"/>
      <c r="O34" s="571" t="s">
        <v>2</v>
      </c>
      <c r="P34" s="361"/>
      <c r="Q34" s="571" t="s">
        <v>2</v>
      </c>
      <c r="R34" s="361"/>
      <c r="S34" s="571" t="s">
        <v>2</v>
      </c>
      <c r="T34" s="361"/>
      <c r="U34" s="571" t="s">
        <v>2</v>
      </c>
      <c r="V34" s="361"/>
      <c r="W34" s="571" t="s">
        <v>2</v>
      </c>
      <c r="X34" s="361"/>
      <c r="Y34" s="571" t="s">
        <v>2</v>
      </c>
      <c r="Z34" s="361"/>
      <c r="AA34" s="571" t="s">
        <v>2</v>
      </c>
      <c r="AB34" s="361"/>
      <c r="AC34" s="571" t="s">
        <v>2</v>
      </c>
      <c r="AD34" s="361"/>
      <c r="AE34" s="571" t="s">
        <v>2</v>
      </c>
      <c r="AF34" s="361"/>
      <c r="AG34" s="571" t="s">
        <v>2</v>
      </c>
      <c r="AH34" s="361"/>
      <c r="AI34" s="571" t="s">
        <v>2</v>
      </c>
      <c r="AJ34" s="361"/>
      <c r="AK34" s="571" t="s">
        <v>2</v>
      </c>
      <c r="AL34" s="361"/>
      <c r="AM34" s="571" t="s">
        <v>2</v>
      </c>
      <c r="AN34" s="361"/>
      <c r="AO34" s="571" t="s">
        <v>2</v>
      </c>
      <c r="AP34" s="361"/>
      <c r="AQ34" s="571" t="s">
        <v>2</v>
      </c>
      <c r="AR34" s="361"/>
    </row>
    <row r="35" spans="2:44" ht="18" customHeight="1" x14ac:dyDescent="0.25">
      <c r="B35" s="530" t="s">
        <v>701</v>
      </c>
      <c r="C35" s="361"/>
      <c r="D35" s="361"/>
      <c r="E35" s="361"/>
      <c r="F35" s="361"/>
      <c r="G35" s="618" t="s">
        <v>702</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row>
    <row r="36" spans="2:44" ht="18" customHeight="1" x14ac:dyDescent="0.25">
      <c r="B36" s="619" t="s">
        <v>2</v>
      </c>
      <c r="C36" s="361"/>
      <c r="D36" s="619" t="s">
        <v>2</v>
      </c>
      <c r="E36" s="361"/>
      <c r="F36" s="361"/>
      <c r="G36" s="619" t="s">
        <v>2</v>
      </c>
      <c r="H36" s="361"/>
      <c r="I36" s="619" t="s">
        <v>2</v>
      </c>
      <c r="J36" s="361"/>
      <c r="K36" s="619" t="s">
        <v>2</v>
      </c>
      <c r="L36" s="361"/>
      <c r="M36" s="619" t="s">
        <v>2</v>
      </c>
      <c r="N36" s="361"/>
      <c r="O36" s="619" t="s">
        <v>2</v>
      </c>
      <c r="P36" s="361"/>
      <c r="Q36" s="617" t="s">
        <v>2</v>
      </c>
      <c r="R36" s="402"/>
      <c r="S36" s="617" t="s">
        <v>2</v>
      </c>
      <c r="T36" s="402"/>
      <c r="U36" s="617" t="s">
        <v>2</v>
      </c>
      <c r="V36" s="402"/>
      <c r="W36" s="617" t="s">
        <v>2</v>
      </c>
      <c r="X36" s="402"/>
      <c r="Y36" s="617" t="s">
        <v>2</v>
      </c>
      <c r="Z36" s="402"/>
      <c r="AA36" s="617" t="s">
        <v>2</v>
      </c>
      <c r="AB36" s="402"/>
      <c r="AC36" s="617" t="s">
        <v>2</v>
      </c>
      <c r="AD36" s="402"/>
      <c r="AE36" s="617" t="s">
        <v>2</v>
      </c>
      <c r="AF36" s="402"/>
      <c r="AG36" s="617" t="s">
        <v>2</v>
      </c>
      <c r="AH36" s="402"/>
      <c r="AI36" s="617" t="s">
        <v>2</v>
      </c>
      <c r="AJ36" s="402"/>
      <c r="AK36" s="617" t="s">
        <v>2</v>
      </c>
      <c r="AL36" s="402"/>
      <c r="AM36" s="617" t="s">
        <v>2</v>
      </c>
      <c r="AN36" s="402"/>
      <c r="AO36" s="617" t="s">
        <v>2</v>
      </c>
      <c r="AP36" s="402"/>
      <c r="AQ36" s="617" t="s">
        <v>2</v>
      </c>
      <c r="AR36" s="402"/>
    </row>
    <row r="37" spans="2:44" ht="18" customHeight="1" x14ac:dyDescent="0.25">
      <c r="B37" s="513" t="s">
        <v>701</v>
      </c>
      <c r="C37" s="361"/>
      <c r="D37" s="361"/>
      <c r="E37" s="361"/>
      <c r="F37" s="361"/>
      <c r="G37" s="361"/>
      <c r="H37" s="361"/>
      <c r="I37" s="361"/>
      <c r="J37" s="361"/>
      <c r="K37" s="361"/>
      <c r="L37" s="361"/>
      <c r="M37" s="361"/>
      <c r="N37" s="361"/>
      <c r="O37" s="361"/>
      <c r="P37" s="361"/>
      <c r="Q37" s="569" t="s">
        <v>668</v>
      </c>
      <c r="R37" s="411"/>
      <c r="S37" s="411"/>
      <c r="T37" s="411"/>
      <c r="U37" s="411"/>
      <c r="V37" s="411"/>
      <c r="W37" s="411"/>
      <c r="X37" s="411"/>
      <c r="Y37" s="411"/>
      <c r="Z37" s="411"/>
      <c r="AA37" s="411"/>
      <c r="AB37" s="402"/>
      <c r="AC37" s="569" t="s">
        <v>108</v>
      </c>
      <c r="AD37" s="411"/>
      <c r="AE37" s="411"/>
      <c r="AF37" s="411"/>
      <c r="AG37" s="411"/>
      <c r="AH37" s="411"/>
      <c r="AI37" s="411"/>
      <c r="AJ37" s="402"/>
      <c r="AK37" s="569" t="s">
        <v>669</v>
      </c>
      <c r="AL37" s="411"/>
      <c r="AM37" s="411"/>
      <c r="AN37" s="411"/>
      <c r="AO37" s="411"/>
      <c r="AP37" s="411"/>
      <c r="AQ37" s="411"/>
      <c r="AR37" s="402"/>
    </row>
    <row r="38" spans="2:44" ht="18" customHeight="1" x14ac:dyDescent="0.25">
      <c r="B38" s="513" t="s">
        <v>2</v>
      </c>
      <c r="C38" s="361"/>
      <c r="D38" s="361"/>
      <c r="E38" s="361"/>
      <c r="F38" s="361"/>
      <c r="G38" s="361"/>
      <c r="H38" s="361"/>
      <c r="I38" s="361"/>
      <c r="J38" s="361"/>
      <c r="K38" s="361"/>
      <c r="L38" s="361"/>
      <c r="M38" s="361"/>
      <c r="N38" s="361"/>
      <c r="O38" s="361"/>
      <c r="P38" s="361"/>
      <c r="Q38" s="569" t="s">
        <v>670</v>
      </c>
      <c r="R38" s="411"/>
      <c r="S38" s="411"/>
      <c r="T38" s="402"/>
      <c r="U38" s="569" t="s">
        <v>671</v>
      </c>
      <c r="V38" s="411"/>
      <c r="W38" s="411"/>
      <c r="X38" s="402"/>
      <c r="Y38" s="569" t="s">
        <v>672</v>
      </c>
      <c r="Z38" s="411"/>
      <c r="AA38" s="411"/>
      <c r="AB38" s="402"/>
      <c r="AC38" s="569" t="s">
        <v>673</v>
      </c>
      <c r="AD38" s="411"/>
      <c r="AE38" s="411"/>
      <c r="AF38" s="402"/>
      <c r="AG38" s="569" t="s">
        <v>674</v>
      </c>
      <c r="AH38" s="411"/>
      <c r="AI38" s="411"/>
      <c r="AJ38" s="402"/>
      <c r="AK38" s="569" t="s">
        <v>675</v>
      </c>
      <c r="AL38" s="411"/>
      <c r="AM38" s="411"/>
      <c r="AN38" s="402"/>
      <c r="AO38" s="569" t="s">
        <v>676</v>
      </c>
      <c r="AP38" s="411"/>
      <c r="AQ38" s="411"/>
      <c r="AR38" s="402"/>
    </row>
    <row r="39" spans="2:44" ht="62.25" customHeight="1" x14ac:dyDescent="0.25">
      <c r="B39" s="408" t="s">
        <v>699</v>
      </c>
      <c r="C39" s="411"/>
      <c r="D39" s="411"/>
      <c r="E39" s="411"/>
      <c r="F39" s="402"/>
      <c r="G39" s="409" t="s">
        <v>678</v>
      </c>
      <c r="H39" s="402"/>
      <c r="I39" s="409" t="s">
        <v>688</v>
      </c>
      <c r="J39" s="402"/>
      <c r="K39" s="409" t="s">
        <v>111</v>
      </c>
      <c r="L39" s="402"/>
      <c r="M39" s="409" t="s">
        <v>689</v>
      </c>
      <c r="N39" s="402"/>
      <c r="O39" s="409" t="s">
        <v>690</v>
      </c>
      <c r="P39" s="402"/>
      <c r="Q39" s="568" t="s">
        <v>678</v>
      </c>
      <c r="R39" s="402"/>
      <c r="S39" s="568" t="s">
        <v>111</v>
      </c>
      <c r="T39" s="402"/>
      <c r="U39" s="568" t="s">
        <v>678</v>
      </c>
      <c r="V39" s="402"/>
      <c r="W39" s="568" t="s">
        <v>111</v>
      </c>
      <c r="X39" s="402"/>
      <c r="Y39" s="568" t="s">
        <v>678</v>
      </c>
      <c r="Z39" s="402"/>
      <c r="AA39" s="568" t="s">
        <v>111</v>
      </c>
      <c r="AB39" s="402"/>
      <c r="AC39" s="568" t="s">
        <v>678</v>
      </c>
      <c r="AD39" s="402"/>
      <c r="AE39" s="568" t="s">
        <v>111</v>
      </c>
      <c r="AF39" s="402"/>
      <c r="AG39" s="568" t="s">
        <v>678</v>
      </c>
      <c r="AH39" s="402"/>
      <c r="AI39" s="568" t="s">
        <v>111</v>
      </c>
      <c r="AJ39" s="402"/>
      <c r="AK39" s="568" t="s">
        <v>678</v>
      </c>
      <c r="AL39" s="402"/>
      <c r="AM39" s="568" t="s">
        <v>111</v>
      </c>
      <c r="AN39" s="402"/>
      <c r="AO39" s="568" t="s">
        <v>678</v>
      </c>
      <c r="AP39" s="402"/>
      <c r="AQ39" s="568" t="s">
        <v>111</v>
      </c>
      <c r="AR39" s="402"/>
    </row>
    <row r="40" spans="2:44" ht="18" customHeight="1" x14ac:dyDescent="0.25">
      <c r="B40" s="612" t="s">
        <v>703</v>
      </c>
      <c r="C40" s="538"/>
      <c r="D40" s="612" t="s">
        <v>2</v>
      </c>
      <c r="E40" s="538"/>
      <c r="F40" s="538"/>
      <c r="G40" s="613">
        <v>1828</v>
      </c>
      <c r="H40" s="538"/>
      <c r="I40" s="614">
        <v>4.46551804162117E-3</v>
      </c>
      <c r="J40" s="538"/>
      <c r="K40" s="615">
        <v>1244884.58</v>
      </c>
      <c r="L40" s="538"/>
      <c r="M40" s="614">
        <v>1.9043684610518401E-4</v>
      </c>
      <c r="N40" s="538"/>
      <c r="O40" s="616">
        <v>0</v>
      </c>
      <c r="P40" s="538"/>
      <c r="Q40" s="610">
        <v>557</v>
      </c>
      <c r="R40" s="538"/>
      <c r="S40" s="611">
        <v>276603.89</v>
      </c>
      <c r="T40" s="538"/>
      <c r="U40" s="610">
        <v>1271</v>
      </c>
      <c r="V40" s="538"/>
      <c r="W40" s="611">
        <v>968280.69</v>
      </c>
      <c r="X40" s="538"/>
      <c r="Y40" s="610">
        <v>0</v>
      </c>
      <c r="Z40" s="538"/>
      <c r="AA40" s="611">
        <v>0</v>
      </c>
      <c r="AB40" s="538"/>
      <c r="AC40" s="610">
        <v>746</v>
      </c>
      <c r="AD40" s="538"/>
      <c r="AE40" s="611">
        <v>518790.25</v>
      </c>
      <c r="AF40" s="538"/>
      <c r="AG40" s="610">
        <v>1082</v>
      </c>
      <c r="AH40" s="538"/>
      <c r="AI40" s="611">
        <v>726094.33</v>
      </c>
      <c r="AJ40" s="538"/>
      <c r="AK40" s="610">
        <v>1577</v>
      </c>
      <c r="AL40" s="538"/>
      <c r="AM40" s="611">
        <v>816921.4</v>
      </c>
      <c r="AN40" s="538"/>
      <c r="AO40" s="610">
        <v>251</v>
      </c>
      <c r="AP40" s="538"/>
      <c r="AQ40" s="611">
        <v>427963.18</v>
      </c>
      <c r="AR40" s="538"/>
    </row>
    <row r="41" spans="2:44" ht="18" customHeight="1" x14ac:dyDescent="0.25">
      <c r="B41" s="599" t="s">
        <v>700</v>
      </c>
      <c r="C41" s="361"/>
      <c r="D41" s="361"/>
      <c r="E41" s="361"/>
      <c r="F41" s="361"/>
      <c r="G41" s="600">
        <v>1444</v>
      </c>
      <c r="H41" s="361"/>
      <c r="I41" s="601">
        <v>3.5274661116526098E-3</v>
      </c>
      <c r="J41" s="361"/>
      <c r="K41" s="598">
        <v>0</v>
      </c>
      <c r="L41" s="361"/>
      <c r="M41" s="602">
        <v>0</v>
      </c>
      <c r="N41" s="361"/>
      <c r="O41" s="598">
        <v>0</v>
      </c>
      <c r="P41" s="361"/>
      <c r="Q41" s="597">
        <v>468</v>
      </c>
      <c r="R41" s="361"/>
      <c r="S41" s="596">
        <v>0</v>
      </c>
      <c r="T41" s="361"/>
      <c r="U41" s="597">
        <v>976</v>
      </c>
      <c r="V41" s="361"/>
      <c r="W41" s="596">
        <v>0</v>
      </c>
      <c r="X41" s="361"/>
      <c r="Y41" s="597">
        <v>0</v>
      </c>
      <c r="Z41" s="361"/>
      <c r="AA41" s="596">
        <v>0</v>
      </c>
      <c r="AB41" s="361"/>
      <c r="AC41" s="597">
        <v>599</v>
      </c>
      <c r="AD41" s="361"/>
      <c r="AE41" s="596">
        <v>0</v>
      </c>
      <c r="AF41" s="361"/>
      <c r="AG41" s="597">
        <v>845</v>
      </c>
      <c r="AH41" s="361"/>
      <c r="AI41" s="596">
        <v>0</v>
      </c>
      <c r="AJ41" s="361"/>
      <c r="AK41" s="597">
        <v>1232</v>
      </c>
      <c r="AL41" s="361"/>
      <c r="AM41" s="596">
        <v>0</v>
      </c>
      <c r="AN41" s="361"/>
      <c r="AO41" s="597">
        <v>212</v>
      </c>
      <c r="AP41" s="361"/>
      <c r="AQ41" s="596">
        <v>0</v>
      </c>
      <c r="AR41" s="361"/>
    </row>
    <row r="42" spans="2:44" ht="18" customHeight="1" x14ac:dyDescent="0.25">
      <c r="B42" s="606" t="s">
        <v>691</v>
      </c>
      <c r="C42" s="361"/>
      <c r="D42" s="361"/>
      <c r="E42" s="361"/>
      <c r="F42" s="361"/>
      <c r="G42" s="607">
        <v>1</v>
      </c>
      <c r="H42" s="361"/>
      <c r="I42" s="608">
        <v>2.44284356762646E-6</v>
      </c>
      <c r="J42" s="361"/>
      <c r="K42" s="605">
        <v>658.11</v>
      </c>
      <c r="L42" s="361"/>
      <c r="M42" s="609">
        <v>1.0067470896802501E-7</v>
      </c>
      <c r="N42" s="361"/>
      <c r="O42" s="605">
        <v>662.63</v>
      </c>
      <c r="P42" s="361"/>
      <c r="Q42" s="604">
        <v>0</v>
      </c>
      <c r="R42" s="361"/>
      <c r="S42" s="603">
        <v>0</v>
      </c>
      <c r="T42" s="361"/>
      <c r="U42" s="604">
        <v>1</v>
      </c>
      <c r="V42" s="361"/>
      <c r="W42" s="603">
        <v>658.11</v>
      </c>
      <c r="X42" s="361"/>
      <c r="Y42" s="604">
        <v>0</v>
      </c>
      <c r="Z42" s="361"/>
      <c r="AA42" s="603">
        <v>0</v>
      </c>
      <c r="AB42" s="361"/>
      <c r="AC42" s="604">
        <v>0</v>
      </c>
      <c r="AD42" s="361"/>
      <c r="AE42" s="603">
        <v>0</v>
      </c>
      <c r="AF42" s="361"/>
      <c r="AG42" s="604">
        <v>1</v>
      </c>
      <c r="AH42" s="361"/>
      <c r="AI42" s="603">
        <v>658.11</v>
      </c>
      <c r="AJ42" s="361"/>
      <c r="AK42" s="604">
        <v>1</v>
      </c>
      <c r="AL42" s="361"/>
      <c r="AM42" s="603">
        <v>658.11</v>
      </c>
      <c r="AN42" s="361"/>
      <c r="AO42" s="604">
        <v>0</v>
      </c>
      <c r="AP42" s="361"/>
      <c r="AQ42" s="603">
        <v>0</v>
      </c>
      <c r="AR42" s="361"/>
    </row>
    <row r="43" spans="2:44" ht="18" customHeight="1" x14ac:dyDescent="0.25">
      <c r="B43" s="599" t="s">
        <v>692</v>
      </c>
      <c r="C43" s="361"/>
      <c r="D43" s="361"/>
      <c r="E43" s="361"/>
      <c r="F43" s="361"/>
      <c r="G43" s="600">
        <v>2</v>
      </c>
      <c r="H43" s="361"/>
      <c r="I43" s="601">
        <v>4.8856871352529199E-6</v>
      </c>
      <c r="J43" s="361"/>
      <c r="K43" s="598">
        <v>1051.58</v>
      </c>
      <c r="L43" s="361"/>
      <c r="M43" s="602">
        <v>1.60865980545192E-7</v>
      </c>
      <c r="N43" s="361"/>
      <c r="O43" s="598">
        <v>1061.94</v>
      </c>
      <c r="P43" s="361"/>
      <c r="Q43" s="597">
        <v>2</v>
      </c>
      <c r="R43" s="361"/>
      <c r="S43" s="596">
        <v>1051.58</v>
      </c>
      <c r="T43" s="361"/>
      <c r="U43" s="597">
        <v>0</v>
      </c>
      <c r="V43" s="361"/>
      <c r="W43" s="596">
        <v>0</v>
      </c>
      <c r="X43" s="361"/>
      <c r="Y43" s="597">
        <v>0</v>
      </c>
      <c r="Z43" s="361"/>
      <c r="AA43" s="596">
        <v>0</v>
      </c>
      <c r="AB43" s="361"/>
      <c r="AC43" s="597">
        <v>1</v>
      </c>
      <c r="AD43" s="361"/>
      <c r="AE43" s="596">
        <v>908.84</v>
      </c>
      <c r="AF43" s="361"/>
      <c r="AG43" s="597">
        <v>1</v>
      </c>
      <c r="AH43" s="361"/>
      <c r="AI43" s="596">
        <v>142.74</v>
      </c>
      <c r="AJ43" s="361"/>
      <c r="AK43" s="597">
        <v>1</v>
      </c>
      <c r="AL43" s="361"/>
      <c r="AM43" s="596">
        <v>142.74</v>
      </c>
      <c r="AN43" s="361"/>
      <c r="AO43" s="597">
        <v>1</v>
      </c>
      <c r="AP43" s="361"/>
      <c r="AQ43" s="596">
        <v>908.84</v>
      </c>
      <c r="AR43" s="361"/>
    </row>
    <row r="44" spans="2:44" ht="18" customHeight="1" x14ac:dyDescent="0.25">
      <c r="B44" s="606" t="s">
        <v>693</v>
      </c>
      <c r="C44" s="361"/>
      <c r="D44" s="361"/>
      <c r="E44" s="361"/>
      <c r="F44" s="361"/>
      <c r="G44" s="607">
        <v>3</v>
      </c>
      <c r="H44" s="361"/>
      <c r="I44" s="608">
        <v>7.3285307028793803E-6</v>
      </c>
      <c r="J44" s="361"/>
      <c r="K44" s="605">
        <v>2401.8000000000002</v>
      </c>
      <c r="L44" s="361"/>
      <c r="M44" s="609">
        <v>3.6741656561882303E-7</v>
      </c>
      <c r="N44" s="361"/>
      <c r="O44" s="605">
        <v>2880.8</v>
      </c>
      <c r="P44" s="361"/>
      <c r="Q44" s="604">
        <v>0</v>
      </c>
      <c r="R44" s="361"/>
      <c r="S44" s="603">
        <v>0</v>
      </c>
      <c r="T44" s="361"/>
      <c r="U44" s="604">
        <v>3</v>
      </c>
      <c r="V44" s="361"/>
      <c r="W44" s="603">
        <v>2401.8000000000002</v>
      </c>
      <c r="X44" s="361"/>
      <c r="Y44" s="604">
        <v>0</v>
      </c>
      <c r="Z44" s="361"/>
      <c r="AA44" s="603">
        <v>0</v>
      </c>
      <c r="AB44" s="361"/>
      <c r="AC44" s="604">
        <v>1</v>
      </c>
      <c r="AD44" s="361"/>
      <c r="AE44" s="603">
        <v>467.38</v>
      </c>
      <c r="AF44" s="361"/>
      <c r="AG44" s="604">
        <v>2</v>
      </c>
      <c r="AH44" s="361"/>
      <c r="AI44" s="603">
        <v>1934.42</v>
      </c>
      <c r="AJ44" s="361"/>
      <c r="AK44" s="604">
        <v>2</v>
      </c>
      <c r="AL44" s="361"/>
      <c r="AM44" s="603">
        <v>1524.22</v>
      </c>
      <c r="AN44" s="361"/>
      <c r="AO44" s="604">
        <v>1</v>
      </c>
      <c r="AP44" s="361"/>
      <c r="AQ44" s="603">
        <v>877.58</v>
      </c>
      <c r="AR44" s="361"/>
    </row>
    <row r="45" spans="2:44" ht="18" customHeight="1" x14ac:dyDescent="0.25">
      <c r="B45" s="599" t="s">
        <v>694</v>
      </c>
      <c r="C45" s="361"/>
      <c r="D45" s="361"/>
      <c r="E45" s="361"/>
      <c r="F45" s="361"/>
      <c r="G45" s="600">
        <v>5</v>
      </c>
      <c r="H45" s="361"/>
      <c r="I45" s="601">
        <v>1.22142178381323E-5</v>
      </c>
      <c r="J45" s="361"/>
      <c r="K45" s="598">
        <v>6202.19</v>
      </c>
      <c r="L45" s="361"/>
      <c r="M45" s="602">
        <v>9.4878314144200505E-7</v>
      </c>
      <c r="N45" s="361"/>
      <c r="O45" s="598">
        <v>6891.91</v>
      </c>
      <c r="P45" s="361"/>
      <c r="Q45" s="597">
        <v>0</v>
      </c>
      <c r="R45" s="361"/>
      <c r="S45" s="596">
        <v>0</v>
      </c>
      <c r="T45" s="361"/>
      <c r="U45" s="597">
        <v>5</v>
      </c>
      <c r="V45" s="361"/>
      <c r="W45" s="596">
        <v>6202.19</v>
      </c>
      <c r="X45" s="361"/>
      <c r="Y45" s="597">
        <v>0</v>
      </c>
      <c r="Z45" s="361"/>
      <c r="AA45" s="596">
        <v>0</v>
      </c>
      <c r="AB45" s="361"/>
      <c r="AC45" s="597">
        <v>3</v>
      </c>
      <c r="AD45" s="361"/>
      <c r="AE45" s="596">
        <v>3603.92</v>
      </c>
      <c r="AF45" s="361"/>
      <c r="AG45" s="597">
        <v>2</v>
      </c>
      <c r="AH45" s="361"/>
      <c r="AI45" s="596">
        <v>2598.27</v>
      </c>
      <c r="AJ45" s="361"/>
      <c r="AK45" s="597">
        <v>4</v>
      </c>
      <c r="AL45" s="361"/>
      <c r="AM45" s="596">
        <v>4347.99</v>
      </c>
      <c r="AN45" s="361"/>
      <c r="AO45" s="597">
        <v>1</v>
      </c>
      <c r="AP45" s="361"/>
      <c r="AQ45" s="596">
        <v>1854.2</v>
      </c>
      <c r="AR45" s="361"/>
    </row>
    <row r="46" spans="2:44" ht="18" customHeight="1" x14ac:dyDescent="0.25">
      <c r="B46" s="606" t="s">
        <v>695</v>
      </c>
      <c r="C46" s="361"/>
      <c r="D46" s="361"/>
      <c r="E46" s="361"/>
      <c r="F46" s="361"/>
      <c r="G46" s="607">
        <v>8</v>
      </c>
      <c r="H46" s="361"/>
      <c r="I46" s="608">
        <v>1.95427485410117E-5</v>
      </c>
      <c r="J46" s="361"/>
      <c r="K46" s="605">
        <v>13811.18</v>
      </c>
      <c r="L46" s="361"/>
      <c r="M46" s="609">
        <v>2.1127722219765899E-6</v>
      </c>
      <c r="N46" s="361"/>
      <c r="O46" s="605">
        <v>16447.03</v>
      </c>
      <c r="P46" s="361"/>
      <c r="Q46" s="604">
        <v>5</v>
      </c>
      <c r="R46" s="361"/>
      <c r="S46" s="603">
        <v>8426.2099999999991</v>
      </c>
      <c r="T46" s="361"/>
      <c r="U46" s="604">
        <v>3</v>
      </c>
      <c r="V46" s="361"/>
      <c r="W46" s="603">
        <v>5384.97</v>
      </c>
      <c r="X46" s="361"/>
      <c r="Y46" s="604">
        <v>0</v>
      </c>
      <c r="Z46" s="361"/>
      <c r="AA46" s="603">
        <v>0</v>
      </c>
      <c r="AB46" s="361"/>
      <c r="AC46" s="604">
        <v>5</v>
      </c>
      <c r="AD46" s="361"/>
      <c r="AE46" s="603">
        <v>10577.26</v>
      </c>
      <c r="AF46" s="361"/>
      <c r="AG46" s="604">
        <v>3</v>
      </c>
      <c r="AH46" s="361"/>
      <c r="AI46" s="603">
        <v>3233.92</v>
      </c>
      <c r="AJ46" s="361"/>
      <c r="AK46" s="604">
        <v>3</v>
      </c>
      <c r="AL46" s="361"/>
      <c r="AM46" s="603">
        <v>2235.3200000000002</v>
      </c>
      <c r="AN46" s="361"/>
      <c r="AO46" s="604">
        <v>5</v>
      </c>
      <c r="AP46" s="361"/>
      <c r="AQ46" s="603">
        <v>11575.86</v>
      </c>
      <c r="AR46" s="361"/>
    </row>
    <row r="47" spans="2:44" ht="18" customHeight="1" x14ac:dyDescent="0.25">
      <c r="B47" s="599" t="s">
        <v>696</v>
      </c>
      <c r="C47" s="361"/>
      <c r="D47" s="361"/>
      <c r="E47" s="361"/>
      <c r="F47" s="361"/>
      <c r="G47" s="600">
        <v>365</v>
      </c>
      <c r="H47" s="361"/>
      <c r="I47" s="601">
        <v>8.91637902183658E-4</v>
      </c>
      <c r="J47" s="361"/>
      <c r="K47" s="598">
        <v>549472.82999999996</v>
      </c>
      <c r="L47" s="361"/>
      <c r="M47" s="602">
        <v>8.4055883129092906E-5</v>
      </c>
      <c r="N47" s="361"/>
      <c r="O47" s="598">
        <v>583803.42000000004</v>
      </c>
      <c r="P47" s="361"/>
      <c r="Q47" s="597">
        <v>82</v>
      </c>
      <c r="R47" s="361"/>
      <c r="S47" s="596">
        <v>114636.89</v>
      </c>
      <c r="T47" s="361"/>
      <c r="U47" s="597">
        <v>283</v>
      </c>
      <c r="V47" s="361"/>
      <c r="W47" s="596">
        <v>434835.94</v>
      </c>
      <c r="X47" s="361"/>
      <c r="Y47" s="597">
        <v>0</v>
      </c>
      <c r="Z47" s="361"/>
      <c r="AA47" s="596">
        <v>0</v>
      </c>
      <c r="AB47" s="361"/>
      <c r="AC47" s="597">
        <v>137</v>
      </c>
      <c r="AD47" s="361"/>
      <c r="AE47" s="596">
        <v>211916.24</v>
      </c>
      <c r="AF47" s="361"/>
      <c r="AG47" s="597">
        <v>228</v>
      </c>
      <c r="AH47" s="361"/>
      <c r="AI47" s="596">
        <v>337556.59</v>
      </c>
      <c r="AJ47" s="361"/>
      <c r="AK47" s="597">
        <v>334</v>
      </c>
      <c r="AL47" s="361"/>
      <c r="AM47" s="596">
        <v>456669.74</v>
      </c>
      <c r="AN47" s="361"/>
      <c r="AO47" s="597">
        <v>31</v>
      </c>
      <c r="AP47" s="361"/>
      <c r="AQ47" s="596">
        <v>92803.09</v>
      </c>
      <c r="AR47" s="361"/>
    </row>
    <row r="48" spans="2:44" ht="18" customHeight="1" x14ac:dyDescent="0.25">
      <c r="B48" s="593" t="s">
        <v>115</v>
      </c>
      <c r="C48" s="411"/>
      <c r="D48" s="593" t="s">
        <v>2</v>
      </c>
      <c r="E48" s="411"/>
      <c r="F48" s="411"/>
      <c r="G48" s="594">
        <v>1828</v>
      </c>
      <c r="H48" s="361"/>
      <c r="I48" s="595">
        <v>4.46551804162117E-3</v>
      </c>
      <c r="J48" s="361"/>
      <c r="K48" s="592">
        <v>1818482.27</v>
      </c>
      <c r="L48" s="361"/>
      <c r="M48" s="591">
        <v>8.7746395747643501E-5</v>
      </c>
      <c r="N48" s="361"/>
      <c r="O48" s="592">
        <v>611747.73</v>
      </c>
      <c r="P48" s="361"/>
      <c r="Q48" s="590">
        <v>557</v>
      </c>
      <c r="R48" s="361"/>
      <c r="S48" s="589">
        <f>SUM(S40:T47)</f>
        <v>400718.57000000007</v>
      </c>
      <c r="T48" s="361"/>
      <c r="U48" s="590">
        <v>1271</v>
      </c>
      <c r="V48" s="361"/>
      <c r="W48" s="589">
        <f>SUM(W40:X47)</f>
        <v>1417763.7</v>
      </c>
      <c r="X48" s="361"/>
      <c r="Y48" s="590">
        <v>0</v>
      </c>
      <c r="Z48" s="361"/>
      <c r="AA48" s="589">
        <v>0</v>
      </c>
      <c r="AB48" s="361"/>
      <c r="AC48" s="590">
        <v>746</v>
      </c>
      <c r="AD48" s="361"/>
      <c r="AE48" s="589">
        <f>SUM(AE40:AF47)</f>
        <v>746263.89</v>
      </c>
      <c r="AF48" s="361"/>
      <c r="AG48" s="590">
        <v>1082</v>
      </c>
      <c r="AH48" s="361"/>
      <c r="AI48" s="589">
        <f>SUM(AI40:AJ47)</f>
        <v>1072218.3800000001</v>
      </c>
      <c r="AJ48" s="361"/>
      <c r="AK48" s="590">
        <v>1577</v>
      </c>
      <c r="AL48" s="361"/>
      <c r="AM48" s="589">
        <f>SUM(AM40:AN47)</f>
        <v>1282499.52</v>
      </c>
      <c r="AN48" s="361"/>
      <c r="AO48" s="590">
        <v>251</v>
      </c>
      <c r="AP48" s="361"/>
      <c r="AQ48" s="589">
        <f>SUM(AQ40:AR47)</f>
        <v>535982.75</v>
      </c>
      <c r="AR48" s="361"/>
    </row>
    <row r="50" spans="10:10" x14ac:dyDescent="0.25">
      <c r="J50" s="339"/>
    </row>
  </sheetData>
  <sheetProtection algorithmName="SHA-512" hashValue="8cVc6ZXkziGQkGxVI0aTbfiTtupM5SLYqbK8hZBxYd/XaDEot6IjscH27RZCjO7OXZBt3i0oOdXVbAuo70jx3A==" saltValue="RAh0FqWrnfQ90zUnrUMshA==" spinCount="100000" sheet="1" objects="1" scenarios="1"/>
  <mergeCells count="715">
    <mergeCell ref="A1:E3"/>
    <mergeCell ref="F1:AT1"/>
    <mergeCell ref="F2:AT2"/>
    <mergeCell ref="F3:AT3"/>
    <mergeCell ref="C4:D4"/>
    <mergeCell ref="E4:G4"/>
    <mergeCell ref="H4:I4"/>
    <mergeCell ref="J4:K4"/>
    <mergeCell ref="L4:M4"/>
    <mergeCell ref="N4:O4"/>
    <mergeCell ref="P4:Q4"/>
    <mergeCell ref="R4:S4"/>
    <mergeCell ref="T4:U4"/>
    <mergeCell ref="V4:W4"/>
    <mergeCell ref="X4:Y4"/>
    <mergeCell ref="Z4:AA4"/>
    <mergeCell ref="AL4:AM4"/>
    <mergeCell ref="AN4:AO4"/>
    <mergeCell ref="AP4:AQ4"/>
    <mergeCell ref="AR4:AS4"/>
    <mergeCell ref="C5:D5"/>
    <mergeCell ref="E5:G5"/>
    <mergeCell ref="H5:I5"/>
    <mergeCell ref="J5:K5"/>
    <mergeCell ref="L5:M5"/>
    <mergeCell ref="N5:O5"/>
    <mergeCell ref="P5:Q5"/>
    <mergeCell ref="R5:S5"/>
    <mergeCell ref="T5:U5"/>
    <mergeCell ref="V5:W5"/>
    <mergeCell ref="X5:Y5"/>
    <mergeCell ref="Z5:AA5"/>
    <mergeCell ref="AB4:AC4"/>
    <mergeCell ref="AD4:AE4"/>
    <mergeCell ref="AF4:AG4"/>
    <mergeCell ref="AH4:AI4"/>
    <mergeCell ref="AJ4:AK4"/>
    <mergeCell ref="AL5:AM5"/>
    <mergeCell ref="AN5:AO5"/>
    <mergeCell ref="AP5:AQ5"/>
    <mergeCell ref="AR5:AS5"/>
    <mergeCell ref="C6:D6"/>
    <mergeCell ref="E6:G6"/>
    <mergeCell ref="H6:I6"/>
    <mergeCell ref="J6:K6"/>
    <mergeCell ref="L6:M6"/>
    <mergeCell ref="N6:O6"/>
    <mergeCell ref="P6:Q6"/>
    <mergeCell ref="R6:S6"/>
    <mergeCell ref="T6:U6"/>
    <mergeCell ref="V6:W6"/>
    <mergeCell ref="X6:Y6"/>
    <mergeCell ref="Z6:AA6"/>
    <mergeCell ref="AB5:AC5"/>
    <mergeCell ref="AD5:AE5"/>
    <mergeCell ref="AF5:AG5"/>
    <mergeCell ref="AH5:AI5"/>
    <mergeCell ref="AJ5:AK5"/>
    <mergeCell ref="AL6:AM6"/>
    <mergeCell ref="AN6:AO6"/>
    <mergeCell ref="AP6:AQ6"/>
    <mergeCell ref="AR6:AS6"/>
    <mergeCell ref="C7:Q7"/>
    <mergeCell ref="R7:AC7"/>
    <mergeCell ref="AD7:AK7"/>
    <mergeCell ref="AL7:AS7"/>
    <mergeCell ref="AB6:AC6"/>
    <mergeCell ref="AD6:AE6"/>
    <mergeCell ref="AF6:AG6"/>
    <mergeCell ref="AH6:AI6"/>
    <mergeCell ref="AJ6:AK6"/>
    <mergeCell ref="AH8:AK8"/>
    <mergeCell ref="AL8:AO8"/>
    <mergeCell ref="AP8:AS8"/>
    <mergeCell ref="C9:G9"/>
    <mergeCell ref="H9:I9"/>
    <mergeCell ref="J9:K9"/>
    <mergeCell ref="L9:M9"/>
    <mergeCell ref="N9:O9"/>
    <mergeCell ref="P9:Q9"/>
    <mergeCell ref="R9:S9"/>
    <mergeCell ref="T9:U9"/>
    <mergeCell ref="V9:W9"/>
    <mergeCell ref="X9:Y9"/>
    <mergeCell ref="Z9:AA9"/>
    <mergeCell ref="AB9:AC9"/>
    <mergeCell ref="AD9:AE9"/>
    <mergeCell ref="C8:Q8"/>
    <mergeCell ref="R8:U8"/>
    <mergeCell ref="V8:Y8"/>
    <mergeCell ref="Z8:AC8"/>
    <mergeCell ref="AD8:AG8"/>
    <mergeCell ref="AN10:AO10"/>
    <mergeCell ref="AP10:AQ10"/>
    <mergeCell ref="AP9:AQ9"/>
    <mergeCell ref="AR9:AS9"/>
    <mergeCell ref="C10:G10"/>
    <mergeCell ref="H10:I10"/>
    <mergeCell ref="J10:K10"/>
    <mergeCell ref="L10:M10"/>
    <mergeCell ref="N10:O10"/>
    <mergeCell ref="P10:Q10"/>
    <mergeCell ref="R10:S10"/>
    <mergeCell ref="T10:U10"/>
    <mergeCell ref="V10:W10"/>
    <mergeCell ref="X10:Y10"/>
    <mergeCell ref="Z10:AA10"/>
    <mergeCell ref="AB10:AC10"/>
    <mergeCell ref="AD10:AE10"/>
    <mergeCell ref="AF10:AG10"/>
    <mergeCell ref="AF9:AG9"/>
    <mergeCell ref="AH9:AI9"/>
    <mergeCell ref="AJ9:AK9"/>
    <mergeCell ref="AL9:AM9"/>
    <mergeCell ref="AN9:AO9"/>
    <mergeCell ref="AJ11:AK11"/>
    <mergeCell ref="AL11:AM11"/>
    <mergeCell ref="AN11:AO11"/>
    <mergeCell ref="AP11:AQ11"/>
    <mergeCell ref="AR11:AS11"/>
    <mergeCell ref="AR10:AS10"/>
    <mergeCell ref="C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H10:AI10"/>
    <mergeCell ref="AJ10:AK10"/>
    <mergeCell ref="AL10:AM10"/>
    <mergeCell ref="P12:Q12"/>
    <mergeCell ref="R12:S12"/>
    <mergeCell ref="T12:U12"/>
    <mergeCell ref="V12:W12"/>
    <mergeCell ref="X12:Y12"/>
    <mergeCell ref="C12:G12"/>
    <mergeCell ref="H12:I12"/>
    <mergeCell ref="J12:K12"/>
    <mergeCell ref="L12:M12"/>
    <mergeCell ref="N12:O12"/>
    <mergeCell ref="AJ12:AK12"/>
    <mergeCell ref="AL12:AM12"/>
    <mergeCell ref="AN12:AO12"/>
    <mergeCell ref="AP12:AQ12"/>
    <mergeCell ref="AR12:AS12"/>
    <mergeCell ref="Z12:AA12"/>
    <mergeCell ref="AB12:AC12"/>
    <mergeCell ref="AD12:AE12"/>
    <mergeCell ref="AF12:AG12"/>
    <mergeCell ref="AH12:AI12"/>
    <mergeCell ref="P13:Q13"/>
    <mergeCell ref="R13:S13"/>
    <mergeCell ref="T13:U13"/>
    <mergeCell ref="V13:W13"/>
    <mergeCell ref="X13:Y13"/>
    <mergeCell ref="C13:G13"/>
    <mergeCell ref="H13:I13"/>
    <mergeCell ref="J13:K13"/>
    <mergeCell ref="L13:M13"/>
    <mergeCell ref="N13:O13"/>
    <mergeCell ref="AJ13:AK13"/>
    <mergeCell ref="AL13:AM13"/>
    <mergeCell ref="AN13:AO13"/>
    <mergeCell ref="AP13:AQ13"/>
    <mergeCell ref="AR13:AS13"/>
    <mergeCell ref="Z13:AA13"/>
    <mergeCell ref="AB13:AC13"/>
    <mergeCell ref="AD13:AE13"/>
    <mergeCell ref="AF13:AG13"/>
    <mergeCell ref="AH13:AI13"/>
    <mergeCell ref="P14:Q14"/>
    <mergeCell ref="R14:S14"/>
    <mergeCell ref="T14:U14"/>
    <mergeCell ref="V14:W14"/>
    <mergeCell ref="X14:Y14"/>
    <mergeCell ref="C14:G14"/>
    <mergeCell ref="H14:I14"/>
    <mergeCell ref="J14:K14"/>
    <mergeCell ref="L14:M14"/>
    <mergeCell ref="N14:O14"/>
    <mergeCell ref="AJ14:AK14"/>
    <mergeCell ref="AL14:AM14"/>
    <mergeCell ref="AN14:AO14"/>
    <mergeCell ref="AP14:AQ14"/>
    <mergeCell ref="AR14:AS14"/>
    <mergeCell ref="Z14:AA14"/>
    <mergeCell ref="AB14:AC14"/>
    <mergeCell ref="AD14:AE14"/>
    <mergeCell ref="AF14:AG14"/>
    <mergeCell ref="AH14:AI14"/>
    <mergeCell ref="P15:Q15"/>
    <mergeCell ref="R15:S15"/>
    <mergeCell ref="T15:U15"/>
    <mergeCell ref="V15:W15"/>
    <mergeCell ref="X15:Y15"/>
    <mergeCell ref="C15:G15"/>
    <mergeCell ref="H15:I15"/>
    <mergeCell ref="J15:K15"/>
    <mergeCell ref="L15:M15"/>
    <mergeCell ref="N15:O15"/>
    <mergeCell ref="AJ15:AK15"/>
    <mergeCell ref="AL15:AM15"/>
    <mergeCell ref="AN15:AO15"/>
    <mergeCell ref="AP15:AQ15"/>
    <mergeCell ref="AR15:AS15"/>
    <mergeCell ref="Z15:AA15"/>
    <mergeCell ref="AB15:AC15"/>
    <mergeCell ref="AD15:AE15"/>
    <mergeCell ref="AF15:AG15"/>
    <mergeCell ref="AH15:AI15"/>
    <mergeCell ref="AD16:AE16"/>
    <mergeCell ref="AF16:AG16"/>
    <mergeCell ref="N16:O16"/>
    <mergeCell ref="P16:Q16"/>
    <mergeCell ref="R16:S16"/>
    <mergeCell ref="T16:U16"/>
    <mergeCell ref="V16:W16"/>
    <mergeCell ref="C16:D16"/>
    <mergeCell ref="E16:G16"/>
    <mergeCell ref="H16:I16"/>
    <mergeCell ref="J16:K16"/>
    <mergeCell ref="L16:M16"/>
    <mergeCell ref="AR16:AS16"/>
    <mergeCell ref="C18:AS18"/>
    <mergeCell ref="C20:G20"/>
    <mergeCell ref="H20:AS20"/>
    <mergeCell ref="C21:D21"/>
    <mergeCell ref="E21:G21"/>
    <mergeCell ref="H21:I21"/>
    <mergeCell ref="J21:K21"/>
    <mergeCell ref="L21:M21"/>
    <mergeCell ref="N21:O21"/>
    <mergeCell ref="P21:Q21"/>
    <mergeCell ref="R21:S21"/>
    <mergeCell ref="T21:U21"/>
    <mergeCell ref="V21:W21"/>
    <mergeCell ref="X21:Y21"/>
    <mergeCell ref="Z21:AA21"/>
    <mergeCell ref="AH16:AI16"/>
    <mergeCell ref="AJ16:AK16"/>
    <mergeCell ref="AL16:AM16"/>
    <mergeCell ref="AN16:AO16"/>
    <mergeCell ref="AP16:AQ16"/>
    <mergeCell ref="X16:Y16"/>
    <mergeCell ref="Z16:AA16"/>
    <mergeCell ref="AB16:AC16"/>
    <mergeCell ref="AL21:AM21"/>
    <mergeCell ref="AN21:AO21"/>
    <mergeCell ref="AP21:AQ21"/>
    <mergeCell ref="AR21:AS21"/>
    <mergeCell ref="C22:Q22"/>
    <mergeCell ref="R22:AC22"/>
    <mergeCell ref="AD22:AK22"/>
    <mergeCell ref="AL22:AS22"/>
    <mergeCell ref="AB21:AC21"/>
    <mergeCell ref="AD21:AE21"/>
    <mergeCell ref="AF21:AG21"/>
    <mergeCell ref="AH21:AI21"/>
    <mergeCell ref="AJ21:AK21"/>
    <mergeCell ref="AH23:AK23"/>
    <mergeCell ref="AL23:AO23"/>
    <mergeCell ref="AP23:AS23"/>
    <mergeCell ref="C24:G24"/>
    <mergeCell ref="H24:I24"/>
    <mergeCell ref="J24:K24"/>
    <mergeCell ref="L24:M24"/>
    <mergeCell ref="N24:O24"/>
    <mergeCell ref="P24:Q24"/>
    <mergeCell ref="R24:S24"/>
    <mergeCell ref="T24:U24"/>
    <mergeCell ref="V24:W24"/>
    <mergeCell ref="X24:Y24"/>
    <mergeCell ref="Z24:AA24"/>
    <mergeCell ref="AB24:AC24"/>
    <mergeCell ref="AD24:AE24"/>
    <mergeCell ref="C23:Q23"/>
    <mergeCell ref="R23:U23"/>
    <mergeCell ref="V23:Y23"/>
    <mergeCell ref="Z23:AC23"/>
    <mergeCell ref="AD23:AG23"/>
    <mergeCell ref="AN25:AO25"/>
    <mergeCell ref="AP25:AQ25"/>
    <mergeCell ref="AP24:AQ24"/>
    <mergeCell ref="AR24:AS24"/>
    <mergeCell ref="C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F24:AG24"/>
    <mergeCell ref="AH24:AI24"/>
    <mergeCell ref="AJ24:AK24"/>
    <mergeCell ref="AL24:AM24"/>
    <mergeCell ref="AN24:AO24"/>
    <mergeCell ref="AJ26:AK26"/>
    <mergeCell ref="AL26:AM26"/>
    <mergeCell ref="AN26:AO26"/>
    <mergeCell ref="AP26:AQ26"/>
    <mergeCell ref="AR26:AS26"/>
    <mergeCell ref="AR25:AS25"/>
    <mergeCell ref="C26:G26"/>
    <mergeCell ref="H26:I26"/>
    <mergeCell ref="J26:K26"/>
    <mergeCell ref="L26:M26"/>
    <mergeCell ref="N26:O26"/>
    <mergeCell ref="P26:Q26"/>
    <mergeCell ref="R26:S26"/>
    <mergeCell ref="T26:U26"/>
    <mergeCell ref="V26:W26"/>
    <mergeCell ref="X26:Y26"/>
    <mergeCell ref="Z26:AA26"/>
    <mergeCell ref="AB26:AC26"/>
    <mergeCell ref="AD26:AE26"/>
    <mergeCell ref="AF26:AG26"/>
    <mergeCell ref="AH26:AI26"/>
    <mergeCell ref="AH25:AI25"/>
    <mergeCell ref="AJ25:AK25"/>
    <mergeCell ref="AL25:AM25"/>
    <mergeCell ref="P27:Q27"/>
    <mergeCell ref="R27:S27"/>
    <mergeCell ref="T27:U27"/>
    <mergeCell ref="V27:W27"/>
    <mergeCell ref="X27:Y27"/>
    <mergeCell ref="C27:G27"/>
    <mergeCell ref="H27:I27"/>
    <mergeCell ref="J27:K27"/>
    <mergeCell ref="L27:M27"/>
    <mergeCell ref="N27:O27"/>
    <mergeCell ref="AJ27:AK27"/>
    <mergeCell ref="AL27:AM27"/>
    <mergeCell ref="AN27:AO27"/>
    <mergeCell ref="AP27:AQ27"/>
    <mergeCell ref="AR27:AS27"/>
    <mergeCell ref="Z27:AA27"/>
    <mergeCell ref="AB27:AC27"/>
    <mergeCell ref="AD27:AE27"/>
    <mergeCell ref="AF27:AG27"/>
    <mergeCell ref="AH27:AI27"/>
    <mergeCell ref="P28:Q28"/>
    <mergeCell ref="R28:S28"/>
    <mergeCell ref="T28:U28"/>
    <mergeCell ref="V28:W28"/>
    <mergeCell ref="X28:Y28"/>
    <mergeCell ref="C28:G28"/>
    <mergeCell ref="H28:I28"/>
    <mergeCell ref="J28:K28"/>
    <mergeCell ref="L28:M28"/>
    <mergeCell ref="N28:O28"/>
    <mergeCell ref="AJ28:AK28"/>
    <mergeCell ref="AL28:AM28"/>
    <mergeCell ref="AN28:AO28"/>
    <mergeCell ref="AP28:AQ28"/>
    <mergeCell ref="AR28:AS28"/>
    <mergeCell ref="Z28:AA28"/>
    <mergeCell ref="AB28:AC28"/>
    <mergeCell ref="AD28:AE28"/>
    <mergeCell ref="AF28:AG28"/>
    <mergeCell ref="AH28:AI28"/>
    <mergeCell ref="P29:Q29"/>
    <mergeCell ref="R29:S29"/>
    <mergeCell ref="T29:U29"/>
    <mergeCell ref="V29:W29"/>
    <mergeCell ref="X29:Y29"/>
    <mergeCell ref="C29:G29"/>
    <mergeCell ref="H29:I29"/>
    <mergeCell ref="J29:K29"/>
    <mergeCell ref="L29:M29"/>
    <mergeCell ref="N29:O29"/>
    <mergeCell ref="AJ29:AK29"/>
    <mergeCell ref="AL29:AM29"/>
    <mergeCell ref="AN29:AO29"/>
    <mergeCell ref="AP29:AQ29"/>
    <mergeCell ref="AR29:AS29"/>
    <mergeCell ref="Z29:AA29"/>
    <mergeCell ref="AB29:AC29"/>
    <mergeCell ref="AD29:AE29"/>
    <mergeCell ref="AF29:AG29"/>
    <mergeCell ref="AH29:AI29"/>
    <mergeCell ref="P30:Q30"/>
    <mergeCell ref="R30:S30"/>
    <mergeCell ref="T30:U30"/>
    <mergeCell ref="V30:W30"/>
    <mergeCell ref="X30:Y30"/>
    <mergeCell ref="C30:G30"/>
    <mergeCell ref="H30:I30"/>
    <mergeCell ref="J30:K30"/>
    <mergeCell ref="L30:M30"/>
    <mergeCell ref="N30:O30"/>
    <mergeCell ref="AJ30:AK30"/>
    <mergeCell ref="AL30:AM30"/>
    <mergeCell ref="AN30:AO30"/>
    <mergeCell ref="AP30:AQ30"/>
    <mergeCell ref="AR30:AS30"/>
    <mergeCell ref="Z30:AA30"/>
    <mergeCell ref="AB30:AC30"/>
    <mergeCell ref="AD30:AE30"/>
    <mergeCell ref="AF30:AG30"/>
    <mergeCell ref="AH30:AI30"/>
    <mergeCell ref="P31:Q31"/>
    <mergeCell ref="R31:S31"/>
    <mergeCell ref="T31:U31"/>
    <mergeCell ref="V31:W31"/>
    <mergeCell ref="X31:Y31"/>
    <mergeCell ref="C31:G31"/>
    <mergeCell ref="H31:I31"/>
    <mergeCell ref="J31:K31"/>
    <mergeCell ref="L31:M31"/>
    <mergeCell ref="N31:O31"/>
    <mergeCell ref="AJ31:AK31"/>
    <mergeCell ref="AL31:AM31"/>
    <mergeCell ref="AN31:AO31"/>
    <mergeCell ref="AP31:AQ31"/>
    <mergeCell ref="AR31:AS31"/>
    <mergeCell ref="Z31:AA31"/>
    <mergeCell ref="AB31:AC31"/>
    <mergeCell ref="AD31:AE31"/>
    <mergeCell ref="AF31:AG31"/>
    <mergeCell ref="AH31:AI31"/>
    <mergeCell ref="AD32:AE32"/>
    <mergeCell ref="AF32:AG32"/>
    <mergeCell ref="N32:O32"/>
    <mergeCell ref="P32:Q32"/>
    <mergeCell ref="R32:S32"/>
    <mergeCell ref="T32:U32"/>
    <mergeCell ref="V32:W32"/>
    <mergeCell ref="C32:D32"/>
    <mergeCell ref="E32:G32"/>
    <mergeCell ref="H32:I32"/>
    <mergeCell ref="J32:K32"/>
    <mergeCell ref="L32:M32"/>
    <mergeCell ref="AR32:AS32"/>
    <mergeCell ref="B34:C34"/>
    <mergeCell ref="D34:F34"/>
    <mergeCell ref="G34:H34"/>
    <mergeCell ref="I34:J34"/>
    <mergeCell ref="K34:L34"/>
    <mergeCell ref="M34:N34"/>
    <mergeCell ref="O34:P34"/>
    <mergeCell ref="Q34:R34"/>
    <mergeCell ref="S34:T34"/>
    <mergeCell ref="U34:V34"/>
    <mergeCell ref="W34:X34"/>
    <mergeCell ref="Y34:Z34"/>
    <mergeCell ref="AA34:AB34"/>
    <mergeCell ref="AC34:AD34"/>
    <mergeCell ref="AE34:AF34"/>
    <mergeCell ref="AH32:AI32"/>
    <mergeCell ref="AJ32:AK32"/>
    <mergeCell ref="AL32:AM32"/>
    <mergeCell ref="AN32:AO32"/>
    <mergeCell ref="AP32:AQ32"/>
    <mergeCell ref="X32:Y32"/>
    <mergeCell ref="Z32:AA32"/>
    <mergeCell ref="AB32:AC32"/>
    <mergeCell ref="AQ34:AR34"/>
    <mergeCell ref="B35:F35"/>
    <mergeCell ref="G35:AR35"/>
    <mergeCell ref="B36:C36"/>
    <mergeCell ref="D36:F36"/>
    <mergeCell ref="G36:H36"/>
    <mergeCell ref="I36:J36"/>
    <mergeCell ref="K36:L36"/>
    <mergeCell ref="M36:N36"/>
    <mergeCell ref="O36:P36"/>
    <mergeCell ref="Q36:R36"/>
    <mergeCell ref="S36:T36"/>
    <mergeCell ref="U36:V36"/>
    <mergeCell ref="W36:X36"/>
    <mergeCell ref="Y36:Z36"/>
    <mergeCell ref="AA36:AB36"/>
    <mergeCell ref="AG34:AH34"/>
    <mergeCell ref="AI34:AJ34"/>
    <mergeCell ref="AK34:AL34"/>
    <mergeCell ref="AM34:AN34"/>
    <mergeCell ref="AO34:AP34"/>
    <mergeCell ref="AM36:AN36"/>
    <mergeCell ref="AO36:AP36"/>
    <mergeCell ref="AQ36:AR36"/>
    <mergeCell ref="B37:P37"/>
    <mergeCell ref="Q37:AB37"/>
    <mergeCell ref="AC37:AJ37"/>
    <mergeCell ref="AK37:AR37"/>
    <mergeCell ref="AC36:AD36"/>
    <mergeCell ref="AE36:AF36"/>
    <mergeCell ref="AG36:AH36"/>
    <mergeCell ref="AI36:AJ36"/>
    <mergeCell ref="AK36:AL36"/>
    <mergeCell ref="AG38:AJ38"/>
    <mergeCell ref="AK38:AN38"/>
    <mergeCell ref="AO38:AR38"/>
    <mergeCell ref="B39:F39"/>
    <mergeCell ref="G39:H39"/>
    <mergeCell ref="I39:J39"/>
    <mergeCell ref="K39:L39"/>
    <mergeCell ref="M39:N39"/>
    <mergeCell ref="O39:P39"/>
    <mergeCell ref="Q39:R39"/>
    <mergeCell ref="S39:T39"/>
    <mergeCell ref="U39:V39"/>
    <mergeCell ref="W39:X39"/>
    <mergeCell ref="Y39:Z39"/>
    <mergeCell ref="AA39:AB39"/>
    <mergeCell ref="AC39:AD39"/>
    <mergeCell ref="B38:P38"/>
    <mergeCell ref="Q38:T38"/>
    <mergeCell ref="U38:X38"/>
    <mergeCell ref="Y38:AB38"/>
    <mergeCell ref="AC38:AF38"/>
    <mergeCell ref="AO39:AP39"/>
    <mergeCell ref="AQ39:AR39"/>
    <mergeCell ref="AM39:AN39"/>
    <mergeCell ref="W40:X40"/>
    <mergeCell ref="Y40:Z40"/>
    <mergeCell ref="AA40:AB40"/>
    <mergeCell ref="AC40:AD40"/>
    <mergeCell ref="AE39:AF39"/>
    <mergeCell ref="AG39:AH39"/>
    <mergeCell ref="AI39:AJ39"/>
    <mergeCell ref="AK39:AL39"/>
    <mergeCell ref="B40:C40"/>
    <mergeCell ref="D40:F40"/>
    <mergeCell ref="G40:H40"/>
    <mergeCell ref="I40:J40"/>
    <mergeCell ref="K40:L40"/>
    <mergeCell ref="M40:N40"/>
    <mergeCell ref="O40:P40"/>
    <mergeCell ref="Q40:R40"/>
    <mergeCell ref="S40:T40"/>
    <mergeCell ref="AM41:AN41"/>
    <mergeCell ref="AO41:AP41"/>
    <mergeCell ref="AO40:AP40"/>
    <mergeCell ref="AQ40:AR40"/>
    <mergeCell ref="B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E40:AF40"/>
    <mergeCell ref="AG40:AH40"/>
    <mergeCell ref="AI40:AJ40"/>
    <mergeCell ref="AK40:AL40"/>
    <mergeCell ref="AM40:AN40"/>
    <mergeCell ref="U40:V40"/>
    <mergeCell ref="AI42:AJ42"/>
    <mergeCell ref="AK42:AL42"/>
    <mergeCell ref="AM42:AN42"/>
    <mergeCell ref="AO42:AP42"/>
    <mergeCell ref="AQ42:AR42"/>
    <mergeCell ref="AQ41:AR41"/>
    <mergeCell ref="B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G41:AH41"/>
    <mergeCell ref="AI41:AJ41"/>
    <mergeCell ref="AK41:AL41"/>
    <mergeCell ref="O43:P43"/>
    <mergeCell ref="Q43:R43"/>
    <mergeCell ref="S43:T43"/>
    <mergeCell ref="U43:V43"/>
    <mergeCell ref="W43:X43"/>
    <mergeCell ref="B43:F43"/>
    <mergeCell ref="G43:H43"/>
    <mergeCell ref="I43:J43"/>
    <mergeCell ref="K43:L43"/>
    <mergeCell ref="M43:N43"/>
    <mergeCell ref="AI43:AJ43"/>
    <mergeCell ref="AK43:AL43"/>
    <mergeCell ref="AM43:AN43"/>
    <mergeCell ref="AO43:AP43"/>
    <mergeCell ref="AQ43:AR43"/>
    <mergeCell ref="Y43:Z43"/>
    <mergeCell ref="AA43:AB43"/>
    <mergeCell ref="AC43:AD43"/>
    <mergeCell ref="AE43:AF43"/>
    <mergeCell ref="AG43:AH43"/>
    <mergeCell ref="O44:P44"/>
    <mergeCell ref="Q44:R44"/>
    <mergeCell ref="S44:T44"/>
    <mergeCell ref="U44:V44"/>
    <mergeCell ref="W44:X44"/>
    <mergeCell ref="B44:F44"/>
    <mergeCell ref="G44:H44"/>
    <mergeCell ref="I44:J44"/>
    <mergeCell ref="K44:L44"/>
    <mergeCell ref="M44:N44"/>
    <mergeCell ref="AI44:AJ44"/>
    <mergeCell ref="AK44:AL44"/>
    <mergeCell ref="AM44:AN44"/>
    <mergeCell ref="AO44:AP44"/>
    <mergeCell ref="AQ44:AR44"/>
    <mergeCell ref="Y44:Z44"/>
    <mergeCell ref="AA44:AB44"/>
    <mergeCell ref="AC44:AD44"/>
    <mergeCell ref="AE44:AF44"/>
    <mergeCell ref="AG44:AH44"/>
    <mergeCell ref="O45:P45"/>
    <mergeCell ref="Q45:R45"/>
    <mergeCell ref="S45:T45"/>
    <mergeCell ref="U45:V45"/>
    <mergeCell ref="W45:X45"/>
    <mergeCell ref="B45:F45"/>
    <mergeCell ref="G45:H45"/>
    <mergeCell ref="I45:J45"/>
    <mergeCell ref="K45:L45"/>
    <mergeCell ref="M45:N45"/>
    <mergeCell ref="AI45:AJ45"/>
    <mergeCell ref="AK45:AL45"/>
    <mergeCell ref="AM45:AN45"/>
    <mergeCell ref="AO45:AP45"/>
    <mergeCell ref="AQ45:AR45"/>
    <mergeCell ref="Y45:Z45"/>
    <mergeCell ref="AA45:AB45"/>
    <mergeCell ref="AC45:AD45"/>
    <mergeCell ref="AE45:AF45"/>
    <mergeCell ref="AG45:AH45"/>
    <mergeCell ref="O46:P46"/>
    <mergeCell ref="Q46:R46"/>
    <mergeCell ref="S46:T46"/>
    <mergeCell ref="U46:V46"/>
    <mergeCell ref="W46:X46"/>
    <mergeCell ref="B46:F46"/>
    <mergeCell ref="G46:H46"/>
    <mergeCell ref="I46:J46"/>
    <mergeCell ref="K46:L46"/>
    <mergeCell ref="M46:N46"/>
    <mergeCell ref="AI46:AJ46"/>
    <mergeCell ref="AK46:AL46"/>
    <mergeCell ref="AM46:AN46"/>
    <mergeCell ref="AO46:AP46"/>
    <mergeCell ref="AQ46:AR46"/>
    <mergeCell ref="Y46:Z46"/>
    <mergeCell ref="AA46:AB46"/>
    <mergeCell ref="AC46:AD46"/>
    <mergeCell ref="AE46:AF46"/>
    <mergeCell ref="AG46:AH46"/>
    <mergeCell ref="O47:P47"/>
    <mergeCell ref="Q47:R47"/>
    <mergeCell ref="S47:T47"/>
    <mergeCell ref="U47:V47"/>
    <mergeCell ref="W47:X47"/>
    <mergeCell ref="B47:F47"/>
    <mergeCell ref="G47:H47"/>
    <mergeCell ref="I47:J47"/>
    <mergeCell ref="K47:L47"/>
    <mergeCell ref="M47:N47"/>
    <mergeCell ref="AI47:AJ47"/>
    <mergeCell ref="AK47:AL47"/>
    <mergeCell ref="AM47:AN47"/>
    <mergeCell ref="AO47:AP47"/>
    <mergeCell ref="AQ47:AR47"/>
    <mergeCell ref="Y47:Z47"/>
    <mergeCell ref="AA47:AB47"/>
    <mergeCell ref="AC47:AD47"/>
    <mergeCell ref="AE47:AF47"/>
    <mergeCell ref="AG47:AH47"/>
    <mergeCell ref="M48:N48"/>
    <mergeCell ref="O48:P48"/>
    <mergeCell ref="Q48:R48"/>
    <mergeCell ref="S48:T48"/>
    <mergeCell ref="U48:V48"/>
    <mergeCell ref="B48:C48"/>
    <mergeCell ref="D48:F48"/>
    <mergeCell ref="G48:H48"/>
    <mergeCell ref="I48:J48"/>
    <mergeCell ref="K48:L48"/>
    <mergeCell ref="AQ48:AR48"/>
    <mergeCell ref="AG48:AH48"/>
    <mergeCell ref="AI48:AJ48"/>
    <mergeCell ref="AK48:AL48"/>
    <mergeCell ref="AM48:AN48"/>
    <mergeCell ref="AO48:AP48"/>
    <mergeCell ref="W48:X48"/>
    <mergeCell ref="Y48:Z48"/>
    <mergeCell ref="AA48:AB48"/>
    <mergeCell ref="AC48:AD48"/>
    <mergeCell ref="AE48:AF48"/>
  </mergeCells>
  <pageMargins left="0.23622047244094491" right="0.23622047244094491" top="0.23622047244094491" bottom="0.23622047244094491" header="0.23622047244094491" footer="0.23622047244094491"/>
  <pageSetup scale="39" orientation="landscape" horizontalDpi="300" verticalDpi="300" r:id="rId1"/>
  <headerFooter alignWithMargins="0"/>
  <colBreaks count="1" manualBreakCount="1">
    <brk id="4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23"/>
  <sheetViews>
    <sheetView showGridLines="0" zoomScale="90" zoomScaleNormal="90" workbookViewId="0">
      <selection activeCell="F5" sqref="F5"/>
    </sheetView>
  </sheetViews>
  <sheetFormatPr baseColWidth="10" defaultColWidth="9.140625" defaultRowHeight="15" x14ac:dyDescent="0.2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x14ac:dyDescent="0.25">
      <c r="A1" s="361"/>
      <c r="B1" s="361"/>
      <c r="C1" s="361"/>
      <c r="D1" s="367" t="s">
        <v>0</v>
      </c>
      <c r="E1" s="361"/>
      <c r="F1" s="361"/>
      <c r="G1" s="361"/>
      <c r="H1" s="361"/>
      <c r="I1" s="361"/>
      <c r="J1" s="361"/>
      <c r="K1" s="361"/>
      <c r="L1" s="361"/>
      <c r="M1" s="361"/>
      <c r="N1" s="361"/>
      <c r="O1" s="361"/>
      <c r="P1" s="361"/>
      <c r="Q1" s="361"/>
      <c r="R1" s="361"/>
      <c r="S1" s="361"/>
      <c r="T1" s="361"/>
      <c r="U1" s="361"/>
      <c r="V1" s="361"/>
      <c r="W1" s="361"/>
      <c r="X1" s="361"/>
    </row>
    <row r="2" spans="1:24" ht="18" customHeight="1" x14ac:dyDescent="0.25">
      <c r="A2" s="361"/>
      <c r="B2" s="361"/>
      <c r="C2" s="361"/>
      <c r="D2" s="367" t="s">
        <v>1</v>
      </c>
      <c r="E2" s="361"/>
      <c r="F2" s="361"/>
      <c r="G2" s="361"/>
      <c r="H2" s="361"/>
      <c r="I2" s="361"/>
      <c r="J2" s="361"/>
      <c r="K2" s="361"/>
      <c r="L2" s="361"/>
      <c r="M2" s="361"/>
      <c r="N2" s="361"/>
      <c r="O2" s="361"/>
      <c r="P2" s="361"/>
      <c r="Q2" s="361"/>
      <c r="R2" s="361"/>
      <c r="S2" s="361"/>
      <c r="T2" s="361"/>
      <c r="U2" s="361"/>
      <c r="V2" s="361"/>
      <c r="W2" s="361"/>
      <c r="X2" s="361"/>
    </row>
    <row r="3" spans="1:24" ht="18" customHeight="1" x14ac:dyDescent="0.25">
      <c r="A3" s="361"/>
      <c r="B3" s="361"/>
      <c r="C3" s="361"/>
      <c r="D3" s="367" t="s">
        <v>2</v>
      </c>
      <c r="E3" s="361"/>
      <c r="F3" s="361"/>
      <c r="G3" s="361"/>
      <c r="H3" s="361"/>
      <c r="I3" s="361"/>
      <c r="J3" s="361"/>
      <c r="K3" s="361"/>
      <c r="L3" s="361"/>
      <c r="M3" s="361"/>
      <c r="N3" s="361"/>
      <c r="O3" s="361"/>
      <c r="P3" s="361"/>
      <c r="Q3" s="361"/>
      <c r="R3" s="361"/>
      <c r="S3" s="361"/>
      <c r="T3" s="361"/>
      <c r="U3" s="361"/>
      <c r="V3" s="361"/>
      <c r="W3" s="361"/>
      <c r="X3" s="361"/>
    </row>
    <row r="4" spans="1:24" ht="15.75" x14ac:dyDescent="0.25">
      <c r="B4" s="154" t="s">
        <v>2</v>
      </c>
      <c r="C4" s="570" t="s">
        <v>2</v>
      </c>
      <c r="D4" s="361"/>
      <c r="E4" s="179" t="s">
        <v>2</v>
      </c>
      <c r="F4" s="179"/>
      <c r="G4" s="179"/>
      <c r="H4" s="179"/>
      <c r="I4" s="337"/>
      <c r="J4" s="179" t="s">
        <v>2</v>
      </c>
      <c r="K4" s="179" t="s">
        <v>2</v>
      </c>
      <c r="L4" s="179" t="s">
        <v>2</v>
      </c>
      <c r="M4" s="179" t="s">
        <v>2</v>
      </c>
      <c r="N4" s="179" t="s">
        <v>2</v>
      </c>
      <c r="O4" s="179" t="s">
        <v>2</v>
      </c>
      <c r="P4" s="179" t="s">
        <v>2</v>
      </c>
      <c r="Q4" s="179" t="s">
        <v>2</v>
      </c>
      <c r="R4" s="179" t="s">
        <v>2</v>
      </c>
      <c r="S4" s="179" t="s">
        <v>2</v>
      </c>
      <c r="T4" s="179" t="s">
        <v>2</v>
      </c>
      <c r="U4" s="179" t="s">
        <v>2</v>
      </c>
      <c r="V4" s="179" t="s">
        <v>2</v>
      </c>
      <c r="W4" s="179" t="s">
        <v>2</v>
      </c>
    </row>
    <row r="5" spans="1:24" ht="15.75" x14ac:dyDescent="0.25">
      <c r="B5" s="154" t="s">
        <v>704</v>
      </c>
      <c r="C5" s="570" t="s">
        <v>2</v>
      </c>
      <c r="D5" s="361"/>
      <c r="E5" s="179" t="s">
        <v>2</v>
      </c>
      <c r="F5" s="179"/>
      <c r="G5" s="179"/>
      <c r="H5" s="338"/>
      <c r="I5" s="336"/>
      <c r="J5" s="179" t="s">
        <v>2</v>
      </c>
      <c r="K5" s="179" t="s">
        <v>2</v>
      </c>
      <c r="L5" s="179" t="s">
        <v>2</v>
      </c>
      <c r="M5" s="179" t="s">
        <v>2</v>
      </c>
      <c r="N5" s="179" t="s">
        <v>2</v>
      </c>
      <c r="O5" s="179" t="s">
        <v>2</v>
      </c>
      <c r="P5" s="179" t="s">
        <v>2</v>
      </c>
      <c r="Q5" s="179" t="s">
        <v>2</v>
      </c>
      <c r="R5" s="179" t="s">
        <v>2</v>
      </c>
      <c r="S5" s="179" t="s">
        <v>2</v>
      </c>
      <c r="T5" s="179" t="s">
        <v>2</v>
      </c>
      <c r="U5" s="179" t="s">
        <v>2</v>
      </c>
      <c r="V5" s="179" t="s">
        <v>2</v>
      </c>
      <c r="W5" s="179" t="s">
        <v>2</v>
      </c>
    </row>
    <row r="6" spans="1:24" x14ac:dyDescent="0.25">
      <c r="B6" s="94" t="s">
        <v>2</v>
      </c>
      <c r="C6" s="570" t="s">
        <v>2</v>
      </c>
      <c r="D6" s="361"/>
      <c r="E6" s="179" t="s">
        <v>2</v>
      </c>
      <c r="F6" s="179" t="s">
        <v>2</v>
      </c>
      <c r="G6" s="179" t="s">
        <v>2</v>
      </c>
      <c r="H6" s="179" t="s">
        <v>2</v>
      </c>
      <c r="I6" s="179" t="s">
        <v>2</v>
      </c>
      <c r="J6" s="179" t="s">
        <v>2</v>
      </c>
      <c r="K6" s="179" t="s">
        <v>2</v>
      </c>
      <c r="L6" s="179" t="s">
        <v>2</v>
      </c>
      <c r="M6" s="179" t="s">
        <v>2</v>
      </c>
      <c r="N6" s="179" t="s">
        <v>2</v>
      </c>
      <c r="O6" s="179" t="s">
        <v>2</v>
      </c>
      <c r="P6" s="179" t="s">
        <v>2</v>
      </c>
      <c r="Q6" s="179" t="s">
        <v>2</v>
      </c>
      <c r="R6" s="179" t="s">
        <v>2</v>
      </c>
      <c r="S6" s="179" t="s">
        <v>2</v>
      </c>
      <c r="T6" s="179" t="s">
        <v>2</v>
      </c>
      <c r="U6" s="179" t="s">
        <v>2</v>
      </c>
      <c r="V6" s="179" t="s">
        <v>2</v>
      </c>
      <c r="W6" s="179" t="s">
        <v>2</v>
      </c>
    </row>
    <row r="7" spans="1:24" ht="18" customHeight="1" x14ac:dyDescent="0.25">
      <c r="B7" s="513" t="s">
        <v>705</v>
      </c>
      <c r="C7" s="361"/>
      <c r="D7" s="361"/>
      <c r="E7" s="361"/>
      <c r="F7" s="361"/>
      <c r="G7" s="361"/>
      <c r="H7" s="361"/>
      <c r="I7" s="361"/>
      <c r="J7" s="569" t="s">
        <v>668</v>
      </c>
      <c r="K7" s="411"/>
      <c r="L7" s="411"/>
      <c r="M7" s="411"/>
      <c r="N7" s="411"/>
      <c r="O7" s="402"/>
      <c r="P7" s="569" t="s">
        <v>108</v>
      </c>
      <c r="Q7" s="411"/>
      <c r="R7" s="411"/>
      <c r="S7" s="402"/>
      <c r="T7" s="569" t="s">
        <v>669</v>
      </c>
      <c r="U7" s="411"/>
      <c r="V7" s="411"/>
      <c r="W7" s="402"/>
    </row>
    <row r="8" spans="1:24" ht="18" customHeight="1" x14ac:dyDescent="0.25">
      <c r="B8" s="513" t="s">
        <v>2</v>
      </c>
      <c r="C8" s="361"/>
      <c r="D8" s="361"/>
      <c r="E8" s="361"/>
      <c r="F8" s="361"/>
      <c r="G8" s="361"/>
      <c r="H8" s="361"/>
      <c r="I8" s="361"/>
      <c r="J8" s="569" t="s">
        <v>670</v>
      </c>
      <c r="K8" s="402"/>
      <c r="L8" s="569" t="s">
        <v>671</v>
      </c>
      <c r="M8" s="402"/>
      <c r="N8" s="569" t="s">
        <v>672</v>
      </c>
      <c r="O8" s="402"/>
      <c r="P8" s="569" t="s">
        <v>673</v>
      </c>
      <c r="Q8" s="402"/>
      <c r="R8" s="569" t="s">
        <v>674</v>
      </c>
      <c r="S8" s="402"/>
      <c r="T8" s="569" t="s">
        <v>675</v>
      </c>
      <c r="U8" s="402"/>
      <c r="V8" s="569" t="s">
        <v>676</v>
      </c>
      <c r="W8" s="402"/>
    </row>
    <row r="9" spans="1:24" ht="60" x14ac:dyDescent="0.25">
      <c r="B9" s="408" t="s">
        <v>699</v>
      </c>
      <c r="C9" s="411"/>
      <c r="D9" s="402"/>
      <c r="E9" s="39" t="s">
        <v>678</v>
      </c>
      <c r="F9" s="39" t="s">
        <v>688</v>
      </c>
      <c r="G9" s="39" t="s">
        <v>111</v>
      </c>
      <c r="H9" s="39" t="s">
        <v>689</v>
      </c>
      <c r="I9" s="39" t="s">
        <v>690</v>
      </c>
      <c r="J9" s="180" t="s">
        <v>678</v>
      </c>
      <c r="K9" s="180" t="s">
        <v>111</v>
      </c>
      <c r="L9" s="180" t="s">
        <v>678</v>
      </c>
      <c r="M9" s="180" t="s">
        <v>111</v>
      </c>
      <c r="N9" s="180" t="s">
        <v>678</v>
      </c>
      <c r="O9" s="180" t="s">
        <v>111</v>
      </c>
      <c r="P9" s="180" t="s">
        <v>678</v>
      </c>
      <c r="Q9" s="180" t="s">
        <v>111</v>
      </c>
      <c r="R9" s="180" t="s">
        <v>678</v>
      </c>
      <c r="S9" s="180" t="s">
        <v>111</v>
      </c>
      <c r="T9" s="180" t="s">
        <v>678</v>
      </c>
      <c r="U9" s="180" t="s">
        <v>111</v>
      </c>
      <c r="V9" s="180" t="s">
        <v>678</v>
      </c>
      <c r="W9" s="180" t="s">
        <v>111</v>
      </c>
    </row>
    <row r="10" spans="1:24" x14ac:dyDescent="0.25">
      <c r="B10" s="606" t="s">
        <v>700</v>
      </c>
      <c r="C10" s="361"/>
      <c r="D10" s="361"/>
      <c r="E10" s="212">
        <v>949</v>
      </c>
      <c r="F10" s="213">
        <f>E10/$E$17/100</f>
        <v>2.2193638914873716E-3</v>
      </c>
      <c r="G10" s="43">
        <v>10739478.680000005</v>
      </c>
      <c r="H10" s="42">
        <f>G10/$G$17/100</f>
        <v>1.7799316910101378E-3</v>
      </c>
      <c r="I10" s="43">
        <v>5671713.4600000028</v>
      </c>
      <c r="J10" s="205">
        <v>123</v>
      </c>
      <c r="K10" s="206">
        <v>526684.88999999978</v>
      </c>
      <c r="L10" s="205">
        <v>825</v>
      </c>
      <c r="M10" s="206">
        <v>10204049.200000009</v>
      </c>
      <c r="N10" s="205">
        <v>1</v>
      </c>
      <c r="O10" s="206">
        <v>8744.59</v>
      </c>
      <c r="P10" s="205">
        <v>433</v>
      </c>
      <c r="Q10" s="206">
        <v>5961480.0299999993</v>
      </c>
      <c r="R10" s="205">
        <v>516</v>
      </c>
      <c r="S10" s="206">
        <v>4777998.6499999976</v>
      </c>
      <c r="T10" s="205">
        <v>919</v>
      </c>
      <c r="U10" s="206">
        <v>10230394.220000004</v>
      </c>
      <c r="V10" s="205">
        <v>30</v>
      </c>
      <c r="W10" s="206">
        <v>509084.46</v>
      </c>
    </row>
    <row r="11" spans="1:24" x14ac:dyDescent="0.25">
      <c r="B11" s="599" t="s">
        <v>691</v>
      </c>
      <c r="C11" s="361"/>
      <c r="D11" s="361"/>
      <c r="E11" s="214">
        <v>1246</v>
      </c>
      <c r="F11" s="215">
        <f t="shared" ref="F11:F16" si="0">E11/$E$17/100</f>
        <v>2.9139382600561268E-3</v>
      </c>
      <c r="G11" s="216">
        <v>17505137.659999974</v>
      </c>
      <c r="H11" s="217">
        <f t="shared" ref="H11:H16" si="1">G11/$G$17/100</f>
        <v>2.9012534225291635E-3</v>
      </c>
      <c r="I11" s="216">
        <v>1689310.1500000006</v>
      </c>
      <c r="J11" s="201">
        <v>258</v>
      </c>
      <c r="K11" s="200">
        <v>2033853.14</v>
      </c>
      <c r="L11" s="201">
        <v>985</v>
      </c>
      <c r="M11" s="200">
        <v>15414823.789999997</v>
      </c>
      <c r="N11" s="201">
        <v>3</v>
      </c>
      <c r="O11" s="200">
        <v>56460.729999999996</v>
      </c>
      <c r="P11" s="201">
        <v>392</v>
      </c>
      <c r="Q11" s="200">
        <v>6442467.929999996</v>
      </c>
      <c r="R11" s="201">
        <v>854</v>
      </c>
      <c r="S11" s="200">
        <v>11062669.729999999</v>
      </c>
      <c r="T11" s="201">
        <v>1173</v>
      </c>
      <c r="U11" s="200">
        <v>16141554.49</v>
      </c>
      <c r="V11" s="201">
        <v>73</v>
      </c>
      <c r="W11" s="200">
        <v>1363583.1699999997</v>
      </c>
    </row>
    <row r="12" spans="1:24" x14ac:dyDescent="0.25">
      <c r="B12" s="606" t="s">
        <v>692</v>
      </c>
      <c r="C12" s="361"/>
      <c r="D12" s="361"/>
      <c r="E12" s="212">
        <v>715</v>
      </c>
      <c r="F12" s="213">
        <f t="shared" si="0"/>
        <v>1.6721234798877454E-3</v>
      </c>
      <c r="G12" s="43">
        <v>11215172.120000005</v>
      </c>
      <c r="H12" s="42">
        <f t="shared" si="1"/>
        <v>1.8587718148457978E-3</v>
      </c>
      <c r="I12" s="43">
        <v>1000692.0500000005</v>
      </c>
      <c r="J12" s="205">
        <v>162</v>
      </c>
      <c r="K12" s="206">
        <v>1534321.52</v>
      </c>
      <c r="L12" s="205">
        <v>550</v>
      </c>
      <c r="M12" s="206">
        <v>9609715.0800000094</v>
      </c>
      <c r="N12" s="205">
        <v>3</v>
      </c>
      <c r="O12" s="206">
        <v>71135.520000000004</v>
      </c>
      <c r="P12" s="205">
        <v>247</v>
      </c>
      <c r="Q12" s="206">
        <v>4755831.4000000004</v>
      </c>
      <c r="R12" s="205">
        <v>468</v>
      </c>
      <c r="S12" s="206">
        <v>6459340.7199999951</v>
      </c>
      <c r="T12" s="205">
        <v>674</v>
      </c>
      <c r="U12" s="206">
        <v>10462772.920000011</v>
      </c>
      <c r="V12" s="205">
        <v>41</v>
      </c>
      <c r="W12" s="206">
        <v>752399.2</v>
      </c>
    </row>
    <row r="13" spans="1:24" x14ac:dyDescent="0.25">
      <c r="B13" s="599" t="s">
        <v>693</v>
      </c>
      <c r="C13" s="361"/>
      <c r="D13" s="361"/>
      <c r="E13" s="214">
        <v>402</v>
      </c>
      <c r="F13" s="215">
        <f t="shared" si="0"/>
        <v>9.4013096351730594E-4</v>
      </c>
      <c r="G13" s="216">
        <v>5980591.5499999952</v>
      </c>
      <c r="H13" s="217">
        <f t="shared" si="1"/>
        <v>9.9120681254822587E-4</v>
      </c>
      <c r="I13" s="216">
        <v>583474.1999999996</v>
      </c>
      <c r="J13" s="201">
        <v>85</v>
      </c>
      <c r="K13" s="200">
        <v>824953.83</v>
      </c>
      <c r="L13" s="201">
        <v>316</v>
      </c>
      <c r="M13" s="200">
        <v>5135951.6700000018</v>
      </c>
      <c r="N13" s="201">
        <v>1</v>
      </c>
      <c r="O13" s="200">
        <v>19686.05</v>
      </c>
      <c r="P13" s="201">
        <v>122</v>
      </c>
      <c r="Q13" s="200">
        <v>2299058.02</v>
      </c>
      <c r="R13" s="201">
        <v>280</v>
      </c>
      <c r="S13" s="200">
        <v>3681533.5299999975</v>
      </c>
      <c r="T13" s="201">
        <v>374</v>
      </c>
      <c r="U13" s="200">
        <v>5331783.4599999981</v>
      </c>
      <c r="V13" s="201">
        <v>28</v>
      </c>
      <c r="W13" s="200">
        <v>648808.09</v>
      </c>
    </row>
    <row r="14" spans="1:24" x14ac:dyDescent="0.25">
      <c r="B14" s="606" t="s">
        <v>694</v>
      </c>
      <c r="C14" s="361"/>
      <c r="D14" s="361"/>
      <c r="E14" s="212">
        <v>388</v>
      </c>
      <c r="F14" s="213">
        <f t="shared" si="0"/>
        <v>9.0739008419083247E-4</v>
      </c>
      <c r="G14" s="43">
        <v>5974104.2099999981</v>
      </c>
      <c r="H14" s="42">
        <f t="shared" si="1"/>
        <v>9.9013161863980496E-4</v>
      </c>
      <c r="I14" s="43">
        <v>756872.22000000009</v>
      </c>
      <c r="J14" s="205">
        <v>93</v>
      </c>
      <c r="K14" s="206">
        <v>894154.55</v>
      </c>
      <c r="L14" s="205">
        <v>295</v>
      </c>
      <c r="M14" s="206">
        <v>5079949.6600000011</v>
      </c>
      <c r="N14" s="205">
        <v>0</v>
      </c>
      <c r="O14" s="206">
        <v>0</v>
      </c>
      <c r="P14" s="205">
        <v>117</v>
      </c>
      <c r="Q14" s="206">
        <v>2319225.8499999996</v>
      </c>
      <c r="R14" s="205">
        <v>271</v>
      </c>
      <c r="S14" s="206">
        <v>3654878.3600000013</v>
      </c>
      <c r="T14" s="205">
        <v>361</v>
      </c>
      <c r="U14" s="206">
        <v>5571801.9399999995</v>
      </c>
      <c r="V14" s="205">
        <v>27</v>
      </c>
      <c r="W14" s="206">
        <v>402302.27</v>
      </c>
    </row>
    <row r="15" spans="1:24" x14ac:dyDescent="0.25">
      <c r="B15" s="599" t="s">
        <v>695</v>
      </c>
      <c r="C15" s="361"/>
      <c r="D15" s="361"/>
      <c r="E15" s="214">
        <v>302</v>
      </c>
      <c r="F15" s="215">
        <f t="shared" si="0"/>
        <v>7.0626753975678203E-4</v>
      </c>
      <c r="G15" s="216">
        <v>4553141.7200000007</v>
      </c>
      <c r="H15" s="217">
        <f t="shared" si="1"/>
        <v>7.546251994690309E-4</v>
      </c>
      <c r="I15" s="216">
        <v>626270.74999999965</v>
      </c>
      <c r="J15" s="201">
        <v>67</v>
      </c>
      <c r="K15" s="200">
        <v>693323.87999999989</v>
      </c>
      <c r="L15" s="201">
        <v>234</v>
      </c>
      <c r="M15" s="200">
        <v>3837799.8299999987</v>
      </c>
      <c r="N15" s="201">
        <v>1</v>
      </c>
      <c r="O15" s="200">
        <v>22018.01</v>
      </c>
      <c r="P15" s="201">
        <v>89</v>
      </c>
      <c r="Q15" s="200">
        <v>1657314.5400000005</v>
      </c>
      <c r="R15" s="201">
        <v>213</v>
      </c>
      <c r="S15" s="200">
        <v>2895827.1799999983</v>
      </c>
      <c r="T15" s="201">
        <v>287</v>
      </c>
      <c r="U15" s="200">
        <v>4222133.9299999978</v>
      </c>
      <c r="V15" s="201">
        <v>15</v>
      </c>
      <c r="W15" s="200">
        <v>331007.79000000004</v>
      </c>
    </row>
    <row r="16" spans="1:24" x14ac:dyDescent="0.25">
      <c r="B16" s="606" t="s">
        <v>696</v>
      </c>
      <c r="C16" s="361"/>
      <c r="D16" s="361"/>
      <c r="E16" s="212">
        <v>274</v>
      </c>
      <c r="F16" s="213">
        <f t="shared" si="0"/>
        <v>6.4078578110383531E-4</v>
      </c>
      <c r="G16" s="43">
        <v>4368839.4099999983</v>
      </c>
      <c r="H16" s="42">
        <f t="shared" si="1"/>
        <v>7.2407944095783858E-4</v>
      </c>
      <c r="I16" s="43">
        <v>1137124.53</v>
      </c>
      <c r="J16" s="205">
        <v>74</v>
      </c>
      <c r="K16" s="206">
        <v>597068.8600000001</v>
      </c>
      <c r="L16" s="205">
        <v>200</v>
      </c>
      <c r="M16" s="206">
        <v>3771770.5499999975</v>
      </c>
      <c r="N16" s="205">
        <v>0</v>
      </c>
      <c r="O16" s="206">
        <v>0</v>
      </c>
      <c r="P16" s="205">
        <v>76</v>
      </c>
      <c r="Q16" s="206">
        <v>1410559.42</v>
      </c>
      <c r="R16" s="205">
        <v>198</v>
      </c>
      <c r="S16" s="206">
        <v>2958279.9899999974</v>
      </c>
      <c r="T16" s="205">
        <v>254</v>
      </c>
      <c r="U16" s="206">
        <v>3778152.9899999979</v>
      </c>
      <c r="V16" s="205">
        <v>20</v>
      </c>
      <c r="W16" s="206">
        <v>590686.42000000004</v>
      </c>
    </row>
    <row r="17" spans="2:23" x14ac:dyDescent="0.25">
      <c r="B17" s="207" t="s">
        <v>115</v>
      </c>
      <c r="C17" s="593" t="s">
        <v>2</v>
      </c>
      <c r="D17" s="411"/>
      <c r="E17" s="218">
        <v>4276</v>
      </c>
      <c r="F17" s="219">
        <f>SUM(F10:F16)</f>
        <v>0.01</v>
      </c>
      <c r="G17" s="220">
        <v>60336465.349999979</v>
      </c>
      <c r="H17" s="219">
        <f>SUM(H10:H16)</f>
        <v>0.01</v>
      </c>
      <c r="I17" s="220">
        <v>11465457.360000003</v>
      </c>
      <c r="J17" s="210">
        <v>862</v>
      </c>
      <c r="K17" s="211">
        <v>7104360.6699999981</v>
      </c>
      <c r="L17" s="210">
        <v>3405</v>
      </c>
      <c r="M17" s="211">
        <v>53054059.779999875</v>
      </c>
      <c r="N17" s="210">
        <v>9</v>
      </c>
      <c r="O17" s="211">
        <v>178044.9</v>
      </c>
      <c r="P17" s="210">
        <v>1476</v>
      </c>
      <c r="Q17" s="211">
        <v>24845937.190000024</v>
      </c>
      <c r="R17" s="210">
        <v>2800</v>
      </c>
      <c r="S17" s="211">
        <v>35490528.159999967</v>
      </c>
      <c r="T17" s="210">
        <v>4042</v>
      </c>
      <c r="U17" s="211">
        <v>55738593.949999861</v>
      </c>
      <c r="V17" s="210">
        <v>234</v>
      </c>
      <c r="W17" s="211">
        <v>4597871.3999999985</v>
      </c>
    </row>
    <row r="18" spans="2:23" ht="14.1" customHeight="1" x14ac:dyDescent="0.25"/>
    <row r="19" spans="2:23" ht="350.65" customHeight="1" x14ac:dyDescent="0.25">
      <c r="B19" s="629"/>
      <c r="C19" s="630"/>
      <c r="D19" s="630"/>
      <c r="E19" s="630"/>
      <c r="F19" s="630"/>
      <c r="G19" s="630"/>
      <c r="H19" s="630"/>
      <c r="I19" s="630"/>
      <c r="J19" s="630"/>
      <c r="K19" s="630"/>
      <c r="L19" s="630"/>
      <c r="M19" s="630"/>
      <c r="N19" s="630"/>
      <c r="O19" s="630"/>
      <c r="P19" s="630"/>
      <c r="Q19" s="630"/>
      <c r="R19" s="630"/>
      <c r="S19" s="630"/>
      <c r="T19" s="630"/>
      <c r="U19" s="630"/>
      <c r="V19" s="630"/>
      <c r="W19" s="631"/>
    </row>
    <row r="20" spans="2:23" ht="5.0999999999999996" customHeight="1" x14ac:dyDescent="0.25"/>
    <row r="21" spans="2:23" ht="14.45" customHeight="1" x14ac:dyDescent="0.25">
      <c r="B21" s="570" t="s">
        <v>706</v>
      </c>
      <c r="C21" s="361"/>
      <c r="D21" s="361"/>
      <c r="E21" s="361"/>
      <c r="F21" s="361"/>
      <c r="G21" s="361"/>
      <c r="H21" s="361"/>
      <c r="I21" s="361"/>
      <c r="J21" s="361"/>
      <c r="K21" s="361"/>
      <c r="L21" s="361"/>
      <c r="M21" s="361"/>
      <c r="N21" s="361"/>
      <c r="O21" s="361"/>
      <c r="P21" s="361"/>
      <c r="Q21" s="361"/>
      <c r="R21" s="361"/>
      <c r="S21" s="361"/>
      <c r="T21" s="361"/>
      <c r="U21" s="361"/>
      <c r="V21" s="361"/>
      <c r="W21" s="361"/>
    </row>
    <row r="22" spans="2:23" ht="5.0999999999999996" customHeight="1" x14ac:dyDescent="0.25"/>
    <row r="23" spans="2:23" ht="370.7" customHeight="1" x14ac:dyDescent="0.25">
      <c r="B23" s="629"/>
      <c r="C23" s="630"/>
      <c r="D23" s="630"/>
      <c r="E23" s="630"/>
      <c r="F23" s="630"/>
      <c r="G23" s="630"/>
      <c r="H23" s="630"/>
      <c r="I23" s="630"/>
      <c r="J23" s="630"/>
      <c r="K23" s="630"/>
      <c r="L23" s="630"/>
      <c r="M23" s="630"/>
      <c r="N23" s="630"/>
      <c r="O23" s="630"/>
      <c r="P23" s="630"/>
      <c r="Q23" s="630"/>
      <c r="R23" s="630"/>
      <c r="S23" s="630"/>
      <c r="T23" s="630"/>
      <c r="U23" s="630"/>
      <c r="V23" s="630"/>
      <c r="W23" s="631"/>
    </row>
  </sheetData>
  <sheetProtection algorithmName="SHA-512" hashValue="0NWgVEZ0kIDa3+Wd0um6IkitlaATQDYzQ7U5lx6NPLE62MCnKPllPJ/oYQaFIL4JELSs9VsNe3BAwchDcDi01w==" saltValue="ZyBypX+Z/OuSRxVkvR3nQA==" spinCount="100000" sheet="1" objects="1" scenarios="1"/>
  <mergeCells count="31">
    <mergeCell ref="A1:C3"/>
    <mergeCell ref="D1:X1"/>
    <mergeCell ref="D2:X2"/>
    <mergeCell ref="D3:X3"/>
    <mergeCell ref="C4:D4"/>
    <mergeCell ref="C5:D5"/>
    <mergeCell ref="C6:D6"/>
    <mergeCell ref="B7:I7"/>
    <mergeCell ref="J7:O7"/>
    <mergeCell ref="P7:S7"/>
    <mergeCell ref="T7:W7"/>
    <mergeCell ref="B8:I8"/>
    <mergeCell ref="J8:K8"/>
    <mergeCell ref="L8:M8"/>
    <mergeCell ref="N8:O8"/>
    <mergeCell ref="P8:Q8"/>
    <mergeCell ref="R8:S8"/>
    <mergeCell ref="T8:U8"/>
    <mergeCell ref="V8:W8"/>
    <mergeCell ref="B9:D9"/>
    <mergeCell ref="B10:D10"/>
    <mergeCell ref="B11:D11"/>
    <mergeCell ref="B12:D12"/>
    <mergeCell ref="B13:D13"/>
    <mergeCell ref="B21:W21"/>
    <mergeCell ref="B23:W23"/>
    <mergeCell ref="B14:D14"/>
    <mergeCell ref="B15:D15"/>
    <mergeCell ref="B16:D16"/>
    <mergeCell ref="C17:D17"/>
    <mergeCell ref="B19:W19"/>
  </mergeCells>
  <pageMargins left="0.23622047244094491" right="0.23622047244094491" top="0.23622047244094491" bottom="0.23622047244094491" header="0.23622047244094491" footer="0.23622047244094491"/>
  <pageSetup scale="39" orientation="landscape" horizontalDpi="300" verticalDpi="300" r:id="rId1"/>
  <headerFooter alignWithMargins="0"/>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8"/>
  <sheetViews>
    <sheetView showGridLines="0" zoomScaleNormal="100" workbookViewId="0">
      <selection activeCell="U35" sqref="U35"/>
    </sheetView>
  </sheetViews>
  <sheetFormatPr baseColWidth="10" defaultColWidth="9.140625" defaultRowHeight="15" x14ac:dyDescent="0.25"/>
  <cols>
    <col min="1" max="1" width="7.140625" customWidth="1"/>
    <col min="2" max="2" width="26.42578125" customWidth="1"/>
    <col min="3" max="3" width="49" customWidth="1"/>
    <col min="4" max="4" width="0" hidden="1" customWidth="1"/>
  </cols>
  <sheetData>
    <row r="1" spans="1:3" ht="18" customHeight="1" x14ac:dyDescent="0.25">
      <c r="A1" s="361"/>
      <c r="B1" s="361"/>
      <c r="C1" s="1" t="s">
        <v>0</v>
      </c>
    </row>
    <row r="2" spans="1:3" ht="18" customHeight="1" x14ac:dyDescent="0.25">
      <c r="A2" s="361"/>
      <c r="B2" s="361"/>
      <c r="C2" s="1" t="s">
        <v>1</v>
      </c>
    </row>
    <row r="3" spans="1:3" ht="18" customHeight="1" x14ac:dyDescent="0.25">
      <c r="A3" s="361"/>
      <c r="B3" s="361"/>
      <c r="C3" s="1" t="s">
        <v>2</v>
      </c>
    </row>
    <row r="4" spans="1:3" x14ac:dyDescent="0.25">
      <c r="A4" s="7" t="s">
        <v>2</v>
      </c>
      <c r="B4" s="371" t="s">
        <v>2</v>
      </c>
      <c r="C4" s="361"/>
    </row>
    <row r="5" spans="1:3" ht="19.7" customHeight="1" x14ac:dyDescent="0.25">
      <c r="A5" s="372" t="s">
        <v>17</v>
      </c>
      <c r="B5" s="361"/>
      <c r="C5" s="373"/>
    </row>
    <row r="6" spans="1:3" x14ac:dyDescent="0.25">
      <c r="A6" s="7" t="s">
        <v>2</v>
      </c>
      <c r="B6" s="371" t="s">
        <v>2</v>
      </c>
      <c r="C6" s="361"/>
    </row>
    <row r="7" spans="1:3" ht="15.75" x14ac:dyDescent="0.25">
      <c r="A7" s="8" t="s">
        <v>18</v>
      </c>
      <c r="B7" s="374" t="s">
        <v>19</v>
      </c>
      <c r="C7" s="361"/>
    </row>
    <row r="8" spans="1:3" x14ac:dyDescent="0.25">
      <c r="A8" s="9" t="s">
        <v>20</v>
      </c>
      <c r="B8" s="369" t="s">
        <v>21</v>
      </c>
      <c r="C8" s="361"/>
    </row>
    <row r="9" spans="1:3" x14ac:dyDescent="0.25">
      <c r="A9" s="10" t="s">
        <v>22</v>
      </c>
      <c r="B9" s="370" t="s">
        <v>17</v>
      </c>
      <c r="C9" s="361"/>
    </row>
    <row r="10" spans="1:3" x14ac:dyDescent="0.25">
      <c r="A10" s="9" t="s">
        <v>23</v>
      </c>
      <c r="B10" s="369" t="s">
        <v>24</v>
      </c>
      <c r="C10" s="361"/>
    </row>
    <row r="11" spans="1:3" x14ac:dyDescent="0.25">
      <c r="A11" s="10" t="s">
        <v>25</v>
      </c>
      <c r="B11" s="370" t="s">
        <v>26</v>
      </c>
      <c r="C11" s="361"/>
    </row>
    <row r="12" spans="1:3" x14ac:dyDescent="0.25">
      <c r="A12" s="9" t="s">
        <v>27</v>
      </c>
      <c r="B12" s="369" t="s">
        <v>28</v>
      </c>
      <c r="C12" s="361"/>
    </row>
    <row r="13" spans="1:3" x14ac:dyDescent="0.25">
      <c r="A13" s="10" t="s">
        <v>29</v>
      </c>
      <c r="B13" s="370" t="s">
        <v>30</v>
      </c>
      <c r="C13" s="361"/>
    </row>
    <row r="14" spans="1:3" x14ac:dyDescent="0.25">
      <c r="A14" s="9" t="s">
        <v>31</v>
      </c>
      <c r="B14" s="369" t="s">
        <v>32</v>
      </c>
      <c r="C14" s="361"/>
    </row>
    <row r="15" spans="1:3" x14ac:dyDescent="0.25">
      <c r="A15" s="10" t="s">
        <v>33</v>
      </c>
      <c r="B15" s="370" t="s">
        <v>34</v>
      </c>
      <c r="C15" s="361"/>
    </row>
    <row r="16" spans="1:3" x14ac:dyDescent="0.25">
      <c r="A16" s="9" t="s">
        <v>35</v>
      </c>
      <c r="B16" s="369" t="s">
        <v>36</v>
      </c>
      <c r="C16" s="361"/>
    </row>
    <row r="17" spans="1:3" x14ac:dyDescent="0.25">
      <c r="A17" s="10" t="s">
        <v>37</v>
      </c>
      <c r="B17" s="370" t="s">
        <v>38</v>
      </c>
      <c r="C17" s="361"/>
    </row>
    <row r="18" spans="1:3" x14ac:dyDescent="0.25">
      <c r="A18" s="9" t="s">
        <v>39</v>
      </c>
      <c r="B18" s="369" t="s">
        <v>40</v>
      </c>
      <c r="C18" s="361"/>
    </row>
    <row r="19" spans="1:3" x14ac:dyDescent="0.25">
      <c r="A19" s="10" t="s">
        <v>41</v>
      </c>
      <c r="B19" s="370" t="s">
        <v>42</v>
      </c>
      <c r="C19" s="361"/>
    </row>
    <row r="20" spans="1:3" x14ac:dyDescent="0.25">
      <c r="A20" s="9" t="s">
        <v>43</v>
      </c>
      <c r="B20" s="369" t="s">
        <v>44</v>
      </c>
      <c r="C20" s="361"/>
    </row>
    <row r="21" spans="1:3" x14ac:dyDescent="0.25">
      <c r="A21" s="10" t="s">
        <v>45</v>
      </c>
      <c r="B21" s="370" t="s">
        <v>46</v>
      </c>
      <c r="C21" s="361"/>
    </row>
    <row r="22" spans="1:3" x14ac:dyDescent="0.25">
      <c r="A22" s="9" t="s">
        <v>47</v>
      </c>
      <c r="B22" s="369" t="s">
        <v>48</v>
      </c>
      <c r="C22" s="361"/>
    </row>
    <row r="23" spans="1:3" x14ac:dyDescent="0.25">
      <c r="A23" s="10" t="s">
        <v>49</v>
      </c>
      <c r="B23" s="370" t="s">
        <v>50</v>
      </c>
      <c r="C23" s="361"/>
    </row>
    <row r="24" spans="1:3" x14ac:dyDescent="0.25">
      <c r="A24" s="9" t="s">
        <v>51</v>
      </c>
      <c r="B24" s="369" t="s">
        <v>52</v>
      </c>
      <c r="C24" s="361"/>
    </row>
    <row r="25" spans="1:3" x14ac:dyDescent="0.25">
      <c r="A25" s="10" t="s">
        <v>53</v>
      </c>
      <c r="B25" s="370" t="s">
        <v>54</v>
      </c>
      <c r="C25" s="361"/>
    </row>
    <row r="26" spans="1:3" x14ac:dyDescent="0.25">
      <c r="A26" s="9" t="s">
        <v>55</v>
      </c>
      <c r="B26" s="369" t="s">
        <v>56</v>
      </c>
      <c r="C26" s="361"/>
    </row>
    <row r="27" spans="1:3" x14ac:dyDescent="0.25">
      <c r="A27" s="10" t="s">
        <v>57</v>
      </c>
      <c r="B27" s="370" t="s">
        <v>58</v>
      </c>
      <c r="C27" s="361"/>
    </row>
    <row r="28" spans="1:3" x14ac:dyDescent="0.25">
      <c r="A28" s="9" t="s">
        <v>59</v>
      </c>
      <c r="B28" s="369" t="s">
        <v>60</v>
      </c>
      <c r="C28" s="361"/>
    </row>
    <row r="29" spans="1:3" x14ac:dyDescent="0.25">
      <c r="A29" s="10" t="s">
        <v>61</v>
      </c>
      <c r="B29" s="370" t="s">
        <v>62</v>
      </c>
      <c r="C29" s="361"/>
    </row>
    <row r="30" spans="1:3" x14ac:dyDescent="0.25">
      <c r="A30" s="9" t="s">
        <v>63</v>
      </c>
      <c r="B30" s="369" t="s">
        <v>64</v>
      </c>
      <c r="C30" s="361"/>
    </row>
    <row r="31" spans="1:3" x14ac:dyDescent="0.25">
      <c r="A31" s="10" t="s">
        <v>65</v>
      </c>
      <c r="B31" s="370" t="s">
        <v>66</v>
      </c>
      <c r="C31" s="361"/>
    </row>
    <row r="32" spans="1:3" x14ac:dyDescent="0.25">
      <c r="A32" s="9" t="s">
        <v>67</v>
      </c>
      <c r="B32" s="369" t="s">
        <v>68</v>
      </c>
      <c r="C32" s="361"/>
    </row>
    <row r="33" spans="1:3" x14ac:dyDescent="0.25">
      <c r="A33" s="10" t="s">
        <v>69</v>
      </c>
      <c r="B33" s="370" t="s">
        <v>70</v>
      </c>
      <c r="C33" s="361"/>
    </row>
    <row r="34" spans="1:3" x14ac:dyDescent="0.25">
      <c r="A34" s="9" t="s">
        <v>71</v>
      </c>
      <c r="B34" s="369" t="s">
        <v>72</v>
      </c>
      <c r="C34" s="361"/>
    </row>
    <row r="35" spans="1:3" x14ac:dyDescent="0.25">
      <c r="A35" s="10" t="s">
        <v>73</v>
      </c>
      <c r="B35" s="370" t="s">
        <v>74</v>
      </c>
      <c r="C35" s="361"/>
    </row>
    <row r="36" spans="1:3" x14ac:dyDescent="0.25">
      <c r="A36" s="9" t="s">
        <v>75</v>
      </c>
      <c r="B36" s="369" t="s">
        <v>76</v>
      </c>
      <c r="C36" s="361"/>
    </row>
    <row r="37" spans="1:3" x14ac:dyDescent="0.25">
      <c r="A37" s="10" t="s">
        <v>77</v>
      </c>
      <c r="B37" s="370" t="s">
        <v>78</v>
      </c>
      <c r="C37" s="361"/>
    </row>
    <row r="38" spans="1:3" x14ac:dyDescent="0.25">
      <c r="A38" s="9" t="s">
        <v>79</v>
      </c>
      <c r="B38" s="369" t="s">
        <v>80</v>
      </c>
      <c r="C38" s="361"/>
    </row>
  </sheetData>
  <sheetProtection algorithmName="SHA-512" hashValue="+6d7ZrHr/lNN+bbI6/ocxtYKXoSMwRm6unnWbCYat94E0VKzLaoTCQEe2pcFsDAaFofd7yiBq7ISJZCHFowT6g==" saltValue="gz+zOMsLabvPela75onWlg==" spinCount="100000" sheet="1" objects="1" scenarios="1"/>
  <mergeCells count="36">
    <mergeCell ref="A1:B3"/>
    <mergeCell ref="B4:C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8:C38"/>
    <mergeCell ref="B33:C33"/>
    <mergeCell ref="B34:C34"/>
    <mergeCell ref="B35:C35"/>
    <mergeCell ref="B36:C36"/>
    <mergeCell ref="B37:C37"/>
  </mergeCells>
  <hyperlinks>
    <hyperlink ref="B9" location="'Contents'!A4" display="Contents" xr:uid="{00000000-0004-0000-0100-000000000000}"/>
    <hyperlink ref="B8" location="'Cover'!A4" display="Cover" xr:uid="{00000000-0004-0000-0100-000001000000}"/>
    <hyperlink ref="B10" location="'Reporting Details'!A4" display="Reporting details" xr:uid="{00000000-0004-0000-0100-000002000000}"/>
    <hyperlink ref="B11" location="'Parties Overview'!A4" display="Parties overview" xr:uid="{00000000-0004-0000-0100-000003000000}"/>
    <hyperlink ref="B12" location="'Transaction Events I'!A4" display="Transaction events I" xr:uid="{00000000-0004-0000-0100-000004000000}"/>
    <hyperlink ref="B13" location="'Transaction Events II'!A4" display="Transaction events II" xr:uid="{00000000-0004-0000-0100-000005000000}"/>
    <hyperlink ref="B14" location="'Transaction Events III'!A4" display="Transaction events III" xr:uid="{00000000-0004-0000-0100-000006000000}"/>
    <hyperlink ref="B15" location="'Notes I'!A4" display="Notes I" xr:uid="{00000000-0004-0000-0100-000007000000}"/>
    <hyperlink ref="B16" location="'Notes II'!A4" display="Notes II" xr:uid="{00000000-0004-0000-0100-000008000000}"/>
    <hyperlink ref="B17" location="'Credit Enhancement'!A4" display="Credit Enhancement" xr:uid="{00000000-0004-0000-0100-000009000000}"/>
    <hyperlink ref="B18" location="'Swaps &amp; Order of Priority'!A4" display="Swaps &amp; Order of Priority" xr:uid="{00000000-0004-0000-0100-00000A000000}"/>
    <hyperlink ref="B19" location="'Retention'!A4" display="Retention" xr:uid="{00000000-0004-0000-0100-00000B000000}"/>
    <hyperlink ref="B20" location="'Amortisation profile I'!A4" display="Amortisation profile I" xr:uid="{00000000-0004-0000-0100-00000C000000}"/>
    <hyperlink ref="B21" location="'Amortisation profile II'!A4" display="Amortisation profile II" xr:uid="{00000000-0004-0000-0100-00000D000000}"/>
    <hyperlink ref="B22" location="'Run out schedule I'!A4" display="Run out schedule I" xr:uid="{00000000-0004-0000-0100-00000E000000}"/>
    <hyperlink ref="B23" location="'Run out schedule II'!A4" display="Run out schedule II" xr:uid="{00000000-0004-0000-0100-00000F000000}"/>
    <hyperlink ref="B24" location="'Outstanding Contracts'!A4" display="Outstanding contracts" xr:uid="{00000000-0004-0000-0100-000010000000}"/>
    <hyperlink ref="B25" location="'Delinquencies &amp; Defaults I'!A4" display="Delinquencies &amp; defaults I" xr:uid="{00000000-0004-0000-0100-000011000000}"/>
    <hyperlink ref="B26" location="'Delinquencies &amp; Defaults II'!A4" display="Delinquencies &amp; defaults II" xr:uid="{00000000-0004-0000-0100-000012000000}"/>
    <hyperlink ref="B27" location="'Defaults &amp; Recoveries'!A4" display="Defaults &amp; Recoveries" xr:uid="{00000000-0004-0000-0100-000013000000}"/>
    <hyperlink ref="B28" location="'Write-Offs'!A4" display="Write-Offs" xr:uid="{00000000-0004-0000-0100-000014000000}"/>
    <hyperlink ref="B29" location="'Prepayments'!A4" display="Prepayments" xr:uid="{00000000-0004-0000-0100-000015000000}"/>
    <hyperlink ref="B30" location="'Pool Data I'!A4" display="Pool data I" xr:uid="{00000000-0004-0000-0100-000016000000}"/>
    <hyperlink ref="B31" location="'Pool Data II'!A4" display="Pool data II" xr:uid="{00000000-0004-0000-0100-000017000000}"/>
    <hyperlink ref="B32" location="'Pool Data III'!A4" display="Pool data III" xr:uid="{00000000-0004-0000-0100-000018000000}"/>
    <hyperlink ref="B33" location="'Pool Data IV'!A4" display="Pool data IV" xr:uid="{00000000-0004-0000-0100-000019000000}"/>
    <hyperlink ref="B34" location="'Pool Data V'!A4" display="Pool data V" xr:uid="{00000000-0004-0000-0100-00001A000000}"/>
    <hyperlink ref="B35" location="'Pool Data VI'!A4" display="Pool data VI" xr:uid="{00000000-0004-0000-0100-00001B000000}"/>
    <hyperlink ref="B36" location="'PoolDataVII'!A4" display="Pool Data VII" xr:uid="{00000000-0004-0000-0100-00001C000000}"/>
    <hyperlink ref="B37" location="'Pool Data VIII'!A4" display="Pool Data VIII" xr:uid="{00000000-0004-0000-0100-00001D000000}"/>
    <hyperlink ref="B38" location="'Supplementary UK Information'!A4" display="Supplementary UK Information" xr:uid="{00000000-0004-0000-0100-00001E000000}"/>
  </hyperlinks>
  <pageMargins left="0.23622047244094491" right="0.23622047244094491" top="0.23622047244094491" bottom="0.23622047244094491" header="0.23622047244094491" footer="0.23622047244094491"/>
  <pageSetup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L18"/>
  <sheetViews>
    <sheetView showGridLines="0" topLeftCell="A3" zoomScaleNormal="100" workbookViewId="0">
      <selection activeCell="D26" sqref="D26"/>
    </sheetView>
  </sheetViews>
  <sheetFormatPr baseColWidth="10" defaultColWidth="9.140625" defaultRowHeight="15" x14ac:dyDescent="0.2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2" ht="18" customHeight="1" x14ac:dyDescent="0.25">
      <c r="A1" s="361"/>
      <c r="B1" s="361"/>
      <c r="C1" s="361"/>
      <c r="D1" s="367" t="s">
        <v>0</v>
      </c>
      <c r="E1" s="361"/>
      <c r="F1" s="361"/>
      <c r="G1" s="361"/>
      <c r="H1" s="361"/>
      <c r="I1" s="361"/>
      <c r="J1" s="361"/>
      <c r="K1" s="361"/>
      <c r="L1" s="361"/>
    </row>
    <row r="2" spans="1:12" ht="18" customHeight="1" x14ac:dyDescent="0.25">
      <c r="A2" s="361"/>
      <c r="B2" s="361"/>
      <c r="C2" s="361"/>
      <c r="D2" s="367" t="s">
        <v>1</v>
      </c>
      <c r="E2" s="361"/>
      <c r="F2" s="361"/>
      <c r="G2" s="361"/>
      <c r="H2" s="361"/>
      <c r="I2" s="361"/>
      <c r="J2" s="361"/>
      <c r="K2" s="361"/>
      <c r="L2" s="361"/>
    </row>
    <row r="3" spans="1:12" ht="18" customHeight="1" x14ac:dyDescent="0.25">
      <c r="A3" s="361"/>
      <c r="B3" s="361"/>
      <c r="C3" s="361"/>
      <c r="D3" s="367" t="s">
        <v>2</v>
      </c>
      <c r="E3" s="361"/>
      <c r="F3" s="361"/>
      <c r="G3" s="361"/>
      <c r="H3" s="361"/>
      <c r="I3" s="361"/>
      <c r="J3" s="361"/>
      <c r="K3" s="361"/>
      <c r="L3" s="361"/>
    </row>
    <row r="4" spans="1:12" ht="1.1499999999999999" customHeight="1" x14ac:dyDescent="0.25"/>
    <row r="5" spans="1:12" ht="34.9" customHeight="1" x14ac:dyDescent="0.25">
      <c r="B5" s="368" t="s">
        <v>707</v>
      </c>
      <c r="C5" s="361"/>
      <c r="D5" s="361"/>
      <c r="E5" s="361"/>
      <c r="F5" s="361"/>
      <c r="G5" s="361"/>
      <c r="H5" s="361"/>
      <c r="I5" s="361"/>
      <c r="J5" s="361"/>
      <c r="K5" s="361"/>
      <c r="L5" s="361"/>
    </row>
    <row r="6" spans="1:12" ht="0" hidden="1" customHeight="1" x14ac:dyDescent="0.25"/>
    <row r="7" spans="1:12" x14ac:dyDescent="0.25">
      <c r="B7" s="196" t="s">
        <v>2</v>
      </c>
      <c r="C7" s="619" t="s">
        <v>2</v>
      </c>
      <c r="D7" s="361"/>
      <c r="E7" s="197" t="s">
        <v>2</v>
      </c>
      <c r="F7" s="197" t="s">
        <v>2</v>
      </c>
      <c r="G7" s="197" t="s">
        <v>2</v>
      </c>
      <c r="H7" s="197" t="s">
        <v>2</v>
      </c>
      <c r="I7" s="197" t="s">
        <v>2</v>
      </c>
      <c r="J7" s="197" t="s">
        <v>2</v>
      </c>
      <c r="K7" s="197" t="s">
        <v>2</v>
      </c>
      <c r="L7" s="197" t="s">
        <v>2</v>
      </c>
    </row>
    <row r="8" spans="1:12" ht="60" x14ac:dyDescent="0.25">
      <c r="B8" s="39" t="s">
        <v>668</v>
      </c>
      <c r="C8" s="639" t="s">
        <v>108</v>
      </c>
      <c r="D8" s="402"/>
      <c r="E8" s="198" t="s">
        <v>678</v>
      </c>
      <c r="F8" s="198" t="s">
        <v>708</v>
      </c>
      <c r="G8" s="198" t="s">
        <v>709</v>
      </c>
      <c r="H8" s="198" t="s">
        <v>710</v>
      </c>
      <c r="I8" s="198" t="s">
        <v>711</v>
      </c>
      <c r="J8" s="198" t="s">
        <v>712</v>
      </c>
      <c r="K8" s="198" t="s">
        <v>713</v>
      </c>
      <c r="L8" s="198" t="s">
        <v>714</v>
      </c>
    </row>
    <row r="9" spans="1:12" x14ac:dyDescent="0.25">
      <c r="B9" s="202" t="s">
        <v>670</v>
      </c>
      <c r="C9" s="606" t="s">
        <v>673</v>
      </c>
      <c r="D9" s="361"/>
      <c r="E9" s="203">
        <v>278</v>
      </c>
      <c r="F9" s="204">
        <v>2511205.7799999993</v>
      </c>
      <c r="G9" s="204">
        <v>2499121.5499999998</v>
      </c>
      <c r="H9" s="204">
        <v>1791504.1500000011</v>
      </c>
      <c r="I9" s="204">
        <v>622974.6699999983</v>
      </c>
      <c r="J9" s="204">
        <v>619575.76000000013</v>
      </c>
      <c r="K9" s="204">
        <v>96726.96</v>
      </c>
      <c r="L9" s="204">
        <v>88041.64</v>
      </c>
    </row>
    <row r="10" spans="1:12" x14ac:dyDescent="0.25">
      <c r="B10" s="221" t="s">
        <v>670</v>
      </c>
      <c r="C10" s="599" t="s">
        <v>674</v>
      </c>
      <c r="D10" s="361"/>
      <c r="E10" s="199">
        <v>2777</v>
      </c>
      <c r="F10" s="200">
        <v>16955118.680000056</v>
      </c>
      <c r="G10" s="200">
        <v>17561200.799999993</v>
      </c>
      <c r="H10" s="200">
        <v>11653149.689999998</v>
      </c>
      <c r="I10" s="200">
        <v>5022369.6800000574</v>
      </c>
      <c r="J10" s="200">
        <v>5641553.6100000031</v>
      </c>
      <c r="K10" s="200">
        <v>279599.31000000006</v>
      </c>
      <c r="L10" s="200">
        <v>266497.50000000006</v>
      </c>
    </row>
    <row r="11" spans="1:12" x14ac:dyDescent="0.25">
      <c r="B11" s="207" t="s">
        <v>715</v>
      </c>
      <c r="C11" s="593" t="s">
        <v>2</v>
      </c>
      <c r="D11" s="411"/>
      <c r="E11" s="208">
        <v>3055</v>
      </c>
      <c r="F11" s="209">
        <v>19466324.460000053</v>
      </c>
      <c r="G11" s="209">
        <v>20060322.349999994</v>
      </c>
      <c r="H11" s="209">
        <v>13444653.839999998</v>
      </c>
      <c r="I11" s="209">
        <v>5645344.3500000555</v>
      </c>
      <c r="J11" s="209">
        <v>6261129.3700000029</v>
      </c>
      <c r="K11" s="209">
        <v>376326.27000000008</v>
      </c>
      <c r="L11" s="209">
        <v>354539.14000000007</v>
      </c>
    </row>
    <row r="12" spans="1:12" x14ac:dyDescent="0.25">
      <c r="B12" s="202" t="s">
        <v>716</v>
      </c>
      <c r="C12" s="606" t="s">
        <v>673</v>
      </c>
      <c r="D12" s="361"/>
      <c r="E12" s="203">
        <v>0</v>
      </c>
      <c r="F12" s="204">
        <v>0</v>
      </c>
      <c r="G12" s="204">
        <v>0</v>
      </c>
      <c r="H12" s="204">
        <v>0</v>
      </c>
      <c r="I12" s="204">
        <v>0</v>
      </c>
      <c r="J12" s="204">
        <v>0</v>
      </c>
      <c r="K12" s="204">
        <v>0</v>
      </c>
      <c r="L12" s="204">
        <v>0</v>
      </c>
    </row>
    <row r="13" spans="1:12" x14ac:dyDescent="0.25">
      <c r="B13" s="221" t="s">
        <v>716</v>
      </c>
      <c r="C13" s="599" t="s">
        <v>674</v>
      </c>
      <c r="D13" s="361"/>
      <c r="E13" s="199">
        <v>0</v>
      </c>
      <c r="F13" s="200">
        <v>0</v>
      </c>
      <c r="G13" s="200">
        <v>0</v>
      </c>
      <c r="H13" s="200">
        <v>0</v>
      </c>
      <c r="I13" s="200">
        <v>0</v>
      </c>
      <c r="J13" s="200">
        <v>0</v>
      </c>
      <c r="K13" s="200">
        <v>0</v>
      </c>
      <c r="L13" s="200">
        <v>0</v>
      </c>
    </row>
    <row r="14" spans="1:12" x14ac:dyDescent="0.25">
      <c r="B14" s="207" t="s">
        <v>717</v>
      </c>
      <c r="C14" s="593" t="s">
        <v>2</v>
      </c>
      <c r="D14" s="411"/>
      <c r="E14" s="208">
        <v>0</v>
      </c>
      <c r="F14" s="209">
        <v>0</v>
      </c>
      <c r="G14" s="209">
        <v>0</v>
      </c>
      <c r="H14" s="209">
        <v>0</v>
      </c>
      <c r="I14" s="209">
        <v>0</v>
      </c>
      <c r="J14" s="209">
        <v>0</v>
      </c>
      <c r="K14" s="209">
        <v>0</v>
      </c>
      <c r="L14" s="209">
        <v>0</v>
      </c>
    </row>
    <row r="15" spans="1:12" x14ac:dyDescent="0.25">
      <c r="B15" s="202" t="s">
        <v>671</v>
      </c>
      <c r="C15" s="606" t="s">
        <v>673</v>
      </c>
      <c r="D15" s="361"/>
      <c r="E15" s="203">
        <v>9206</v>
      </c>
      <c r="F15" s="204">
        <v>112580458.99999982</v>
      </c>
      <c r="G15" s="204">
        <v>110949538.50999995</v>
      </c>
      <c r="H15" s="204">
        <v>69152964.59999992</v>
      </c>
      <c r="I15" s="204">
        <v>42831658.929999903</v>
      </c>
      <c r="J15" s="204">
        <v>41333689.850000031</v>
      </c>
      <c r="K15" s="204">
        <v>595835.47</v>
      </c>
      <c r="L15" s="204">
        <v>462884.06000000006</v>
      </c>
    </row>
    <row r="16" spans="1:12" x14ac:dyDescent="0.25">
      <c r="B16" s="221" t="s">
        <v>671</v>
      </c>
      <c r="C16" s="599" t="s">
        <v>674</v>
      </c>
      <c r="D16" s="361"/>
      <c r="E16" s="199">
        <v>4525</v>
      </c>
      <c r="F16" s="200">
        <v>55465422.270000003</v>
      </c>
      <c r="G16" s="200">
        <v>57371546.64000009</v>
      </c>
      <c r="H16" s="200">
        <v>36470073.429999933</v>
      </c>
      <c r="I16" s="200">
        <v>18305973.500000071</v>
      </c>
      <c r="J16" s="200">
        <v>20254516.359999992</v>
      </c>
      <c r="K16" s="200">
        <v>689375.33999999985</v>
      </c>
      <c r="L16" s="200">
        <v>646956.85000000009</v>
      </c>
    </row>
    <row r="17" spans="2:12" x14ac:dyDescent="0.25">
      <c r="B17" s="207" t="s">
        <v>718</v>
      </c>
      <c r="C17" s="593" t="s">
        <v>2</v>
      </c>
      <c r="D17" s="411"/>
      <c r="E17" s="208">
        <v>13731</v>
      </c>
      <c r="F17" s="209">
        <v>168045881.26999983</v>
      </c>
      <c r="G17" s="209">
        <v>168321085.15000004</v>
      </c>
      <c r="H17" s="209">
        <v>105623038.02999985</v>
      </c>
      <c r="I17" s="209">
        <v>61137632.429999977</v>
      </c>
      <c r="J17" s="209">
        <v>61588206.210000023</v>
      </c>
      <c r="K17" s="209">
        <v>1285210.8099999998</v>
      </c>
      <c r="L17" s="209">
        <v>1109840.9100000001</v>
      </c>
    </row>
    <row r="18" spans="2:12" x14ac:dyDescent="0.25">
      <c r="B18" s="207" t="s">
        <v>115</v>
      </c>
      <c r="C18" s="593" t="s">
        <v>2</v>
      </c>
      <c r="D18" s="411"/>
      <c r="E18" s="208">
        <f>E11+E14+E17</f>
        <v>16786</v>
      </c>
      <c r="F18" s="209">
        <f t="shared" ref="F18:L18" si="0">F11+F14+F17</f>
        <v>187512205.7299999</v>
      </c>
      <c r="G18" s="209">
        <f t="shared" si="0"/>
        <v>188381407.50000003</v>
      </c>
      <c r="H18" s="209">
        <f t="shared" si="0"/>
        <v>119067691.86999986</v>
      </c>
      <c r="I18" s="209">
        <f t="shared" si="0"/>
        <v>66782976.780000031</v>
      </c>
      <c r="J18" s="209">
        <f t="shared" si="0"/>
        <v>67849335.580000028</v>
      </c>
      <c r="K18" s="209">
        <f t="shared" si="0"/>
        <v>1661537.0799999998</v>
      </c>
      <c r="L18" s="209">
        <f t="shared" si="0"/>
        <v>1464380.0500000003</v>
      </c>
    </row>
  </sheetData>
  <sheetProtection algorithmName="SHA-512" hashValue="h4WaqxmcQ5drr6i0t5IZGAkvDi3rF5EuI/ijplmd3wm/ovbJRpKRLAtbxrwsjuBhY3LYgf0vIUHcB0Gnbqu+3g==" saltValue="h7dtWlmyqWARZDt85zzcxw==" spinCount="100000" sheet="1" objects="1" scenarios="1"/>
  <mergeCells count="17">
    <mergeCell ref="A1:C3"/>
    <mergeCell ref="D1:L1"/>
    <mergeCell ref="D2:L2"/>
    <mergeCell ref="D3:L3"/>
    <mergeCell ref="B5:L5"/>
    <mergeCell ref="C7:D7"/>
    <mergeCell ref="C8:D8"/>
    <mergeCell ref="C9:D9"/>
    <mergeCell ref="C10:D10"/>
    <mergeCell ref="C11:D11"/>
    <mergeCell ref="C17:D17"/>
    <mergeCell ref="C18:D18"/>
    <mergeCell ref="C12:D12"/>
    <mergeCell ref="C13:D13"/>
    <mergeCell ref="C14:D14"/>
    <mergeCell ref="C15:D15"/>
    <mergeCell ref="C16:D16"/>
  </mergeCells>
  <pageMargins left="0.23622047244094491" right="0.23622047244094491" top="0.23622047244094491" bottom="0.23622047244094491" header="0.23622047244094491" footer="0.23622047244094491"/>
  <pageSetup scale="75" orientation="landscape"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142"/>
  <sheetViews>
    <sheetView showGridLines="0" zoomScaleNormal="100" workbookViewId="0">
      <selection activeCell="F19" sqref="F19:G19"/>
    </sheetView>
  </sheetViews>
  <sheetFormatPr baseColWidth="10" defaultColWidth="9.140625" defaultRowHeight="15" x14ac:dyDescent="0.2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s>
  <sheetData>
    <row r="1" spans="1:9" ht="18" customHeight="1" x14ac:dyDescent="0.25">
      <c r="A1" s="361"/>
      <c r="B1" s="361"/>
      <c r="C1" s="361"/>
      <c r="D1" s="367" t="s">
        <v>0</v>
      </c>
      <c r="E1" s="361"/>
      <c r="F1" s="361"/>
      <c r="G1" s="361"/>
      <c r="H1" s="361"/>
      <c r="I1" s="361"/>
    </row>
    <row r="2" spans="1:9" ht="18" customHeight="1" x14ac:dyDescent="0.25">
      <c r="A2" s="361"/>
      <c r="B2" s="361"/>
      <c r="C2" s="361"/>
      <c r="D2" s="367" t="s">
        <v>1</v>
      </c>
      <c r="E2" s="361"/>
      <c r="F2" s="361"/>
      <c r="G2" s="361"/>
      <c r="H2" s="361"/>
      <c r="I2" s="361"/>
    </row>
    <row r="3" spans="1:9" ht="18" customHeight="1" x14ac:dyDescent="0.25">
      <c r="A3" s="361"/>
      <c r="B3" s="361"/>
      <c r="C3" s="361"/>
      <c r="D3" s="367" t="s">
        <v>2</v>
      </c>
      <c r="E3" s="361"/>
      <c r="F3" s="361"/>
      <c r="G3" s="361"/>
      <c r="H3" s="361"/>
      <c r="I3" s="361"/>
    </row>
    <row r="4" spans="1:9" x14ac:dyDescent="0.25">
      <c r="A4" s="531" t="s">
        <v>2</v>
      </c>
      <c r="B4" s="361"/>
      <c r="C4" s="531" t="s">
        <v>2</v>
      </c>
      <c r="D4" s="361"/>
      <c r="E4" s="361"/>
      <c r="F4" s="654" t="s">
        <v>2</v>
      </c>
      <c r="G4" s="361"/>
      <c r="H4" s="153" t="s">
        <v>2</v>
      </c>
      <c r="I4" s="153" t="s">
        <v>2</v>
      </c>
    </row>
    <row r="5" spans="1:9" x14ac:dyDescent="0.25">
      <c r="A5" s="530" t="s">
        <v>719</v>
      </c>
      <c r="B5" s="361"/>
      <c r="C5" s="530" t="s">
        <v>2</v>
      </c>
      <c r="D5" s="361"/>
      <c r="E5" s="361"/>
      <c r="F5" s="654" t="s">
        <v>2</v>
      </c>
      <c r="G5" s="361"/>
      <c r="H5" s="153" t="s">
        <v>2</v>
      </c>
      <c r="I5" s="153" t="s">
        <v>2</v>
      </c>
    </row>
    <row r="6" spans="1:9" x14ac:dyDescent="0.25">
      <c r="A6" s="531" t="s">
        <v>2</v>
      </c>
      <c r="B6" s="361"/>
      <c r="C6" s="531" t="s">
        <v>2</v>
      </c>
      <c r="D6" s="361"/>
      <c r="E6" s="361"/>
      <c r="F6" s="654" t="s">
        <v>2</v>
      </c>
      <c r="G6" s="361"/>
      <c r="H6" s="153" t="s">
        <v>2</v>
      </c>
      <c r="I6" s="153" t="s">
        <v>2</v>
      </c>
    </row>
    <row r="7" spans="1:9" ht="38.25" customHeight="1" x14ac:dyDescent="0.25">
      <c r="A7" s="521" t="s">
        <v>720</v>
      </c>
      <c r="B7" s="435"/>
      <c r="C7" s="521" t="s">
        <v>152</v>
      </c>
      <c r="D7" s="434"/>
      <c r="E7" s="435"/>
      <c r="F7" s="521" t="s">
        <v>721</v>
      </c>
      <c r="G7" s="435"/>
      <c r="H7" s="222" t="s">
        <v>2</v>
      </c>
      <c r="I7" s="222" t="s">
        <v>2</v>
      </c>
    </row>
    <row r="8" spans="1:9" x14ac:dyDescent="0.25">
      <c r="A8" s="606" t="s">
        <v>93</v>
      </c>
      <c r="B8" s="361"/>
      <c r="C8" s="653">
        <v>965</v>
      </c>
      <c r="D8" s="361"/>
      <c r="E8" s="361"/>
      <c r="F8" s="605">
        <v>118354.81000000006</v>
      </c>
      <c r="G8" s="361"/>
      <c r="H8" s="358"/>
      <c r="I8" s="222" t="s">
        <v>2</v>
      </c>
    </row>
    <row r="9" spans="1:9" x14ac:dyDescent="0.25">
      <c r="A9" s="648" t="s">
        <v>2</v>
      </c>
      <c r="B9" s="361"/>
      <c r="C9" s="648" t="s">
        <v>2</v>
      </c>
      <c r="D9" s="361"/>
      <c r="E9" s="361"/>
      <c r="F9" s="649" t="s">
        <v>2</v>
      </c>
      <c r="G9" s="361"/>
      <c r="H9" s="222" t="s">
        <v>2</v>
      </c>
      <c r="I9" s="222" t="s">
        <v>2</v>
      </c>
    </row>
    <row r="10" spans="1:9" x14ac:dyDescent="0.25">
      <c r="A10" s="651" t="s">
        <v>185</v>
      </c>
      <c r="B10" s="361"/>
      <c r="C10" s="361"/>
      <c r="D10" s="361"/>
      <c r="E10" s="361"/>
      <c r="F10" s="652">
        <v>6.9694702764464502E-5</v>
      </c>
      <c r="G10" s="361"/>
      <c r="H10" s="222" t="s">
        <v>2</v>
      </c>
      <c r="I10" s="222" t="s">
        <v>2</v>
      </c>
    </row>
    <row r="11" spans="1:9" x14ac:dyDescent="0.25">
      <c r="A11" s="648" t="s">
        <v>2</v>
      </c>
      <c r="B11" s="361"/>
      <c r="C11" s="648" t="s">
        <v>2</v>
      </c>
      <c r="D11" s="361"/>
      <c r="E11" s="361"/>
      <c r="F11" s="649" t="s">
        <v>2</v>
      </c>
      <c r="G11" s="361"/>
      <c r="H11" s="222" t="s">
        <v>2</v>
      </c>
      <c r="I11" s="222" t="s">
        <v>2</v>
      </c>
    </row>
    <row r="12" spans="1:9" x14ac:dyDescent="0.25">
      <c r="A12" s="650" t="s">
        <v>179</v>
      </c>
      <c r="B12" s="434"/>
      <c r="C12" s="434"/>
      <c r="D12" s="434"/>
      <c r="E12" s="435"/>
      <c r="F12" s="521" t="s">
        <v>180</v>
      </c>
      <c r="G12" s="435"/>
      <c r="H12" s="222" t="s">
        <v>2</v>
      </c>
      <c r="I12" s="222" t="s">
        <v>2</v>
      </c>
    </row>
    <row r="13" spans="1:9" x14ac:dyDescent="0.25">
      <c r="A13" s="418" t="s">
        <v>93</v>
      </c>
      <c r="B13" s="411"/>
      <c r="C13" s="411"/>
      <c r="D13" s="411"/>
      <c r="E13" s="402"/>
      <c r="F13" s="647">
        <v>1.803643317357415E-5</v>
      </c>
      <c r="G13" s="402"/>
      <c r="H13" s="222" t="s">
        <v>2</v>
      </c>
      <c r="I13" s="222" t="s">
        <v>2</v>
      </c>
    </row>
    <row r="14" spans="1:9" x14ac:dyDescent="0.25">
      <c r="A14" s="419" t="s">
        <v>176</v>
      </c>
      <c r="B14" s="411"/>
      <c r="C14" s="411"/>
      <c r="D14" s="411"/>
      <c r="E14" s="402"/>
      <c r="F14" s="646">
        <v>1.415E-4</v>
      </c>
      <c r="G14" s="402"/>
      <c r="H14" s="222" t="s">
        <v>2</v>
      </c>
      <c r="I14" s="222" t="s">
        <v>2</v>
      </c>
    </row>
    <row r="15" spans="1:9" x14ac:dyDescent="0.25">
      <c r="A15" s="418" t="s">
        <v>722</v>
      </c>
      <c r="B15" s="411"/>
      <c r="C15" s="411"/>
      <c r="D15" s="411"/>
      <c r="E15" s="402"/>
      <c r="F15" s="647">
        <v>7.7799999999999994E-5</v>
      </c>
      <c r="G15" s="402"/>
      <c r="H15" s="222" t="s">
        <v>2</v>
      </c>
      <c r="I15" s="222" t="s">
        <v>2</v>
      </c>
    </row>
    <row r="16" spans="1:9" x14ac:dyDescent="0.25">
      <c r="A16" s="419" t="s">
        <v>723</v>
      </c>
      <c r="B16" s="411"/>
      <c r="C16" s="411"/>
      <c r="D16" s="411"/>
      <c r="E16" s="402"/>
      <c r="F16" s="646">
        <v>7.6299999999999998E-5</v>
      </c>
      <c r="G16" s="402"/>
      <c r="H16" s="222" t="s">
        <v>2</v>
      </c>
      <c r="I16" s="222" t="s">
        <v>2</v>
      </c>
    </row>
    <row r="17" spans="1:9" x14ac:dyDescent="0.25">
      <c r="A17" s="418" t="s">
        <v>724</v>
      </c>
      <c r="B17" s="411"/>
      <c r="C17" s="411"/>
      <c r="D17" s="411"/>
      <c r="E17" s="402"/>
      <c r="F17" s="647">
        <v>3.4600000000000001E-5</v>
      </c>
      <c r="G17" s="402"/>
      <c r="H17" s="222" t="s">
        <v>2</v>
      </c>
      <c r="I17" s="222" t="s">
        <v>2</v>
      </c>
    </row>
    <row r="18" spans="1:9" x14ac:dyDescent="0.25">
      <c r="A18" s="419" t="s">
        <v>83</v>
      </c>
      <c r="B18" s="411"/>
      <c r="C18" s="411"/>
      <c r="D18" s="411"/>
      <c r="E18" s="402"/>
      <c r="F18" s="646">
        <v>5.4200000000000003E-5</v>
      </c>
      <c r="G18" s="402"/>
      <c r="H18" s="222" t="s">
        <v>2</v>
      </c>
      <c r="I18" s="222" t="s">
        <v>2</v>
      </c>
    </row>
    <row r="19" spans="1:9" x14ac:dyDescent="0.25">
      <c r="A19" s="418" t="s">
        <v>725</v>
      </c>
      <c r="B19" s="411"/>
      <c r="C19" s="411"/>
      <c r="D19" s="411"/>
      <c r="E19" s="402"/>
      <c r="F19" s="647">
        <v>1.27E-4</v>
      </c>
      <c r="G19" s="402"/>
      <c r="H19" s="222" t="s">
        <v>2</v>
      </c>
      <c r="I19" s="222" t="s">
        <v>2</v>
      </c>
    </row>
    <row r="20" spans="1:9" x14ac:dyDescent="0.25">
      <c r="A20" s="419" t="s">
        <v>726</v>
      </c>
      <c r="B20" s="411"/>
      <c r="C20" s="411"/>
      <c r="D20" s="411"/>
      <c r="E20" s="402"/>
      <c r="F20" s="646">
        <v>1.3679999999999999E-4</v>
      </c>
      <c r="G20" s="402"/>
      <c r="H20" s="222" t="s">
        <v>2</v>
      </c>
      <c r="I20" s="222" t="s">
        <v>2</v>
      </c>
    </row>
    <row r="21" spans="1:9" x14ac:dyDescent="0.25">
      <c r="A21" s="418" t="s">
        <v>727</v>
      </c>
      <c r="B21" s="411"/>
      <c r="C21" s="411"/>
      <c r="D21" s="411"/>
      <c r="E21" s="402"/>
      <c r="F21" s="647">
        <v>-1.7099999999999999E-5</v>
      </c>
      <c r="G21" s="402"/>
      <c r="H21" s="222" t="s">
        <v>2</v>
      </c>
      <c r="I21" s="222" t="s">
        <v>2</v>
      </c>
    </row>
    <row r="22" spans="1:9" x14ac:dyDescent="0.25">
      <c r="A22" s="419" t="s">
        <v>728</v>
      </c>
      <c r="B22" s="411"/>
      <c r="C22" s="411"/>
      <c r="D22" s="411"/>
      <c r="E22" s="402"/>
      <c r="F22" s="646">
        <v>3.1399999999999998E-5</v>
      </c>
      <c r="G22" s="402"/>
      <c r="H22" s="222" t="s">
        <v>2</v>
      </c>
      <c r="I22" s="222" t="s">
        <v>2</v>
      </c>
    </row>
    <row r="23" spans="1:9" x14ac:dyDescent="0.25">
      <c r="A23" s="418" t="s">
        <v>729</v>
      </c>
      <c r="B23" s="411"/>
      <c r="C23" s="411"/>
      <c r="D23" s="411"/>
      <c r="E23" s="402"/>
      <c r="F23" s="647">
        <v>2.9799999999999999E-5</v>
      </c>
      <c r="G23" s="402"/>
      <c r="H23" s="222" t="s">
        <v>2</v>
      </c>
      <c r="I23" s="222" t="s">
        <v>2</v>
      </c>
    </row>
    <row r="24" spans="1:9" x14ac:dyDescent="0.25">
      <c r="A24" s="419" t="s">
        <v>730</v>
      </c>
      <c r="B24" s="411"/>
      <c r="C24" s="411"/>
      <c r="D24" s="411"/>
      <c r="E24" s="402"/>
      <c r="F24" s="646">
        <v>1.26E-4</v>
      </c>
      <c r="G24" s="402"/>
      <c r="H24" s="222" t="s">
        <v>2</v>
      </c>
      <c r="I24" s="222" t="s">
        <v>2</v>
      </c>
    </row>
    <row r="25" spans="1:9" ht="0" hidden="1" customHeight="1" x14ac:dyDescent="0.25"/>
    <row r="26" spans="1:9" ht="7.15" customHeight="1" x14ac:dyDescent="0.25"/>
    <row r="27" spans="1:9" ht="18" customHeight="1" x14ac:dyDescent="0.25">
      <c r="A27" s="158" t="s">
        <v>2</v>
      </c>
      <c r="B27" s="521" t="s">
        <v>96</v>
      </c>
      <c r="C27" s="434"/>
      <c r="D27" s="434"/>
      <c r="E27" s="434"/>
      <c r="F27" s="435"/>
      <c r="G27" s="521" t="s">
        <v>731</v>
      </c>
      <c r="H27" s="434"/>
      <c r="I27" s="435"/>
    </row>
    <row r="28" spans="1:9" ht="36.75" customHeight="1" x14ac:dyDescent="0.25">
      <c r="A28" s="155" t="s">
        <v>96</v>
      </c>
      <c r="B28" s="521" t="s">
        <v>152</v>
      </c>
      <c r="C28" s="434"/>
      <c r="D28" s="435"/>
      <c r="E28" s="521" t="s">
        <v>721</v>
      </c>
      <c r="F28" s="435"/>
      <c r="G28" s="521" t="s">
        <v>152</v>
      </c>
      <c r="H28" s="435"/>
      <c r="I28" s="155" t="s">
        <v>721</v>
      </c>
    </row>
    <row r="29" spans="1:9" x14ac:dyDescent="0.25">
      <c r="A29" s="66" t="s">
        <v>93</v>
      </c>
      <c r="B29" s="525">
        <v>965</v>
      </c>
      <c r="C29" s="411"/>
      <c r="D29" s="402"/>
      <c r="E29" s="522">
        <v>118354.81000000006</v>
      </c>
      <c r="F29" s="402"/>
      <c r="G29" s="525">
        <v>184655</v>
      </c>
      <c r="H29" s="402"/>
      <c r="I29" s="53">
        <v>253284003.41800001</v>
      </c>
    </row>
    <row r="30" spans="1:9" x14ac:dyDescent="0.25">
      <c r="A30" s="69" t="s">
        <v>176</v>
      </c>
      <c r="B30" s="526">
        <v>921</v>
      </c>
      <c r="C30" s="411"/>
      <c r="D30" s="402"/>
      <c r="E30" s="523">
        <v>931024.77</v>
      </c>
      <c r="F30" s="402"/>
      <c r="G30" s="526">
        <v>183690</v>
      </c>
      <c r="H30" s="402"/>
      <c r="I30" s="157">
        <v>253165648.60800001</v>
      </c>
    </row>
    <row r="31" spans="1:9" x14ac:dyDescent="0.25">
      <c r="A31" s="66" t="s">
        <v>722</v>
      </c>
      <c r="B31" s="525">
        <v>1060</v>
      </c>
      <c r="C31" s="411"/>
      <c r="D31" s="402"/>
      <c r="E31" s="522">
        <v>513271.21</v>
      </c>
      <c r="F31" s="402"/>
      <c r="G31" s="525">
        <v>182769</v>
      </c>
      <c r="H31" s="402"/>
      <c r="I31" s="53">
        <v>252234623.838</v>
      </c>
    </row>
    <row r="32" spans="1:9" x14ac:dyDescent="0.25">
      <c r="A32" s="69" t="s">
        <v>723</v>
      </c>
      <c r="B32" s="526">
        <v>1024</v>
      </c>
      <c r="C32" s="411"/>
      <c r="D32" s="402"/>
      <c r="E32" s="523">
        <v>505080.03</v>
      </c>
      <c r="F32" s="402"/>
      <c r="G32" s="526">
        <v>181709</v>
      </c>
      <c r="H32" s="402"/>
      <c r="I32" s="157">
        <v>251721352.62799999</v>
      </c>
    </row>
    <row r="33" spans="1:9" x14ac:dyDescent="0.25">
      <c r="A33" s="66" t="s">
        <v>724</v>
      </c>
      <c r="B33" s="525">
        <v>1100</v>
      </c>
      <c r="C33" s="411"/>
      <c r="D33" s="402"/>
      <c r="E33" s="522">
        <v>230136.38</v>
      </c>
      <c r="F33" s="402"/>
      <c r="G33" s="525">
        <v>180685</v>
      </c>
      <c r="H33" s="402"/>
      <c r="I33" s="53">
        <v>251216272.59799999</v>
      </c>
    </row>
    <row r="34" spans="1:9" x14ac:dyDescent="0.25">
      <c r="A34" s="69" t="s">
        <v>83</v>
      </c>
      <c r="B34" s="526">
        <v>1038</v>
      </c>
      <c r="C34" s="411"/>
      <c r="D34" s="402"/>
      <c r="E34" s="523">
        <v>360393.88</v>
      </c>
      <c r="F34" s="402"/>
      <c r="G34" s="526">
        <v>179585</v>
      </c>
      <c r="H34" s="402"/>
      <c r="I34" s="157">
        <v>250986136.21799999</v>
      </c>
    </row>
    <row r="35" spans="1:9" x14ac:dyDescent="0.25">
      <c r="A35" s="66" t="s">
        <v>725</v>
      </c>
      <c r="B35" s="525">
        <v>1127</v>
      </c>
      <c r="C35" s="411"/>
      <c r="D35" s="402"/>
      <c r="E35" s="522">
        <v>844107.16</v>
      </c>
      <c r="F35" s="402"/>
      <c r="G35" s="525">
        <v>178547</v>
      </c>
      <c r="H35" s="402"/>
      <c r="I35" s="53">
        <v>250625742.338</v>
      </c>
    </row>
    <row r="36" spans="1:9" x14ac:dyDescent="0.25">
      <c r="A36" s="69" t="s">
        <v>726</v>
      </c>
      <c r="B36" s="526">
        <v>1155</v>
      </c>
      <c r="C36" s="411"/>
      <c r="D36" s="402"/>
      <c r="E36" s="523">
        <v>908776.55</v>
      </c>
      <c r="F36" s="402"/>
      <c r="G36" s="526">
        <v>177420</v>
      </c>
      <c r="H36" s="402"/>
      <c r="I36" s="157">
        <v>249781635.178</v>
      </c>
    </row>
    <row r="37" spans="1:9" x14ac:dyDescent="0.25">
      <c r="A37" s="66" t="s">
        <v>727</v>
      </c>
      <c r="B37" s="525">
        <v>1084</v>
      </c>
      <c r="C37" s="411"/>
      <c r="D37" s="402"/>
      <c r="E37" s="644">
        <v>-113609.06</v>
      </c>
      <c r="F37" s="402"/>
      <c r="G37" s="525">
        <v>176265</v>
      </c>
      <c r="H37" s="402"/>
      <c r="I37" s="53">
        <v>248872858.62799999</v>
      </c>
    </row>
    <row r="38" spans="1:9" x14ac:dyDescent="0.25">
      <c r="A38" s="69" t="s">
        <v>728</v>
      </c>
      <c r="B38" s="526">
        <v>1126</v>
      </c>
      <c r="C38" s="411"/>
      <c r="D38" s="402"/>
      <c r="E38" s="523">
        <v>208584.32000000001</v>
      </c>
      <c r="F38" s="402"/>
      <c r="G38" s="526">
        <v>175181</v>
      </c>
      <c r="H38" s="402"/>
      <c r="I38" s="157">
        <v>248986467.68799999</v>
      </c>
    </row>
    <row r="39" spans="1:9" x14ac:dyDescent="0.25">
      <c r="A39" s="66" t="s">
        <v>729</v>
      </c>
      <c r="B39" s="525">
        <v>1195</v>
      </c>
      <c r="C39" s="411"/>
      <c r="D39" s="402"/>
      <c r="E39" s="522">
        <v>198335.4</v>
      </c>
      <c r="F39" s="402"/>
      <c r="G39" s="525">
        <v>174055</v>
      </c>
      <c r="H39" s="402"/>
      <c r="I39" s="53">
        <v>248777883.368</v>
      </c>
    </row>
    <row r="40" spans="1:9" x14ac:dyDescent="0.25">
      <c r="A40" s="69" t="s">
        <v>730</v>
      </c>
      <c r="B40" s="526">
        <v>1171</v>
      </c>
      <c r="C40" s="411"/>
      <c r="D40" s="402"/>
      <c r="E40" s="523">
        <v>837305.79</v>
      </c>
      <c r="F40" s="402"/>
      <c r="G40" s="526">
        <v>172860</v>
      </c>
      <c r="H40" s="402"/>
      <c r="I40" s="157">
        <v>248579547.96799999</v>
      </c>
    </row>
    <row r="41" spans="1:9" x14ac:dyDescent="0.25">
      <c r="A41" s="66" t="s">
        <v>732</v>
      </c>
      <c r="B41" s="525">
        <v>1351</v>
      </c>
      <c r="C41" s="411"/>
      <c r="D41" s="402"/>
      <c r="E41" s="522">
        <v>275567.62</v>
      </c>
      <c r="F41" s="402"/>
      <c r="G41" s="525">
        <v>171689</v>
      </c>
      <c r="H41" s="402"/>
      <c r="I41" s="53">
        <v>247742242.178</v>
      </c>
    </row>
    <row r="42" spans="1:9" x14ac:dyDescent="0.25">
      <c r="A42" s="69" t="s">
        <v>733</v>
      </c>
      <c r="B42" s="526">
        <v>1165</v>
      </c>
      <c r="C42" s="411"/>
      <c r="D42" s="402"/>
      <c r="E42" s="523">
        <v>45472.65</v>
      </c>
      <c r="F42" s="402"/>
      <c r="G42" s="526">
        <v>170338</v>
      </c>
      <c r="H42" s="402"/>
      <c r="I42" s="157">
        <v>247466674.558</v>
      </c>
    </row>
    <row r="43" spans="1:9" x14ac:dyDescent="0.25">
      <c r="A43" s="66" t="s">
        <v>734</v>
      </c>
      <c r="B43" s="525">
        <v>1373</v>
      </c>
      <c r="C43" s="411"/>
      <c r="D43" s="402"/>
      <c r="E43" s="522">
        <v>1229306.29</v>
      </c>
      <c r="F43" s="402"/>
      <c r="G43" s="525">
        <v>169173</v>
      </c>
      <c r="H43" s="402"/>
      <c r="I43" s="53">
        <v>247421201.90799999</v>
      </c>
    </row>
    <row r="44" spans="1:9" x14ac:dyDescent="0.25">
      <c r="A44" s="69" t="s">
        <v>735</v>
      </c>
      <c r="B44" s="526">
        <v>1092</v>
      </c>
      <c r="C44" s="411"/>
      <c r="D44" s="402"/>
      <c r="E44" s="523">
        <v>747555.23</v>
      </c>
      <c r="F44" s="402"/>
      <c r="G44" s="526">
        <v>167800</v>
      </c>
      <c r="H44" s="402"/>
      <c r="I44" s="157">
        <v>246191895.618</v>
      </c>
    </row>
    <row r="45" spans="1:9" x14ac:dyDescent="0.25">
      <c r="A45" s="66" t="s">
        <v>736</v>
      </c>
      <c r="B45" s="525">
        <v>1305</v>
      </c>
      <c r="C45" s="411"/>
      <c r="D45" s="402"/>
      <c r="E45" s="644">
        <v>-240911.34</v>
      </c>
      <c r="F45" s="402"/>
      <c r="G45" s="525">
        <v>166708</v>
      </c>
      <c r="H45" s="402"/>
      <c r="I45" s="53">
        <v>245444340.38800001</v>
      </c>
    </row>
    <row r="46" spans="1:9" x14ac:dyDescent="0.25">
      <c r="A46" s="69" t="s">
        <v>737</v>
      </c>
      <c r="B46" s="526">
        <v>1514</v>
      </c>
      <c r="C46" s="411"/>
      <c r="D46" s="402"/>
      <c r="E46" s="645">
        <v>-303326.28000000003</v>
      </c>
      <c r="F46" s="402"/>
      <c r="G46" s="526">
        <v>165403</v>
      </c>
      <c r="H46" s="402"/>
      <c r="I46" s="157">
        <v>245685251.72800002</v>
      </c>
    </row>
    <row r="47" spans="1:9" x14ac:dyDescent="0.25">
      <c r="A47" s="66" t="s">
        <v>738</v>
      </c>
      <c r="B47" s="525">
        <v>1481</v>
      </c>
      <c r="C47" s="411"/>
      <c r="D47" s="402"/>
      <c r="E47" s="522">
        <v>463572.78</v>
      </c>
      <c r="F47" s="402"/>
      <c r="G47" s="525">
        <v>163889</v>
      </c>
      <c r="H47" s="402"/>
      <c r="I47" s="53">
        <v>245988578.00800002</v>
      </c>
    </row>
    <row r="48" spans="1:9" x14ac:dyDescent="0.25">
      <c r="A48" s="69" t="s">
        <v>739</v>
      </c>
      <c r="B48" s="526">
        <v>1654</v>
      </c>
      <c r="C48" s="411"/>
      <c r="D48" s="402"/>
      <c r="E48" s="645">
        <v>-491596.09</v>
      </c>
      <c r="F48" s="402"/>
      <c r="G48" s="526">
        <v>162408</v>
      </c>
      <c r="H48" s="402"/>
      <c r="I48" s="157">
        <v>245525005.22800002</v>
      </c>
    </row>
    <row r="49" spans="1:9" x14ac:dyDescent="0.25">
      <c r="A49" s="66" t="s">
        <v>740</v>
      </c>
      <c r="B49" s="525">
        <v>1893</v>
      </c>
      <c r="C49" s="411"/>
      <c r="D49" s="402"/>
      <c r="E49" s="644">
        <v>-847987.94</v>
      </c>
      <c r="F49" s="402"/>
      <c r="G49" s="525">
        <v>160754</v>
      </c>
      <c r="H49" s="402"/>
      <c r="I49" s="53">
        <v>246016601.31800002</v>
      </c>
    </row>
    <row r="50" spans="1:9" x14ac:dyDescent="0.25">
      <c r="A50" s="69" t="s">
        <v>741</v>
      </c>
      <c r="B50" s="526">
        <v>2505</v>
      </c>
      <c r="C50" s="411"/>
      <c r="D50" s="402"/>
      <c r="E50" s="645">
        <v>-1336299.1200000001</v>
      </c>
      <c r="F50" s="402"/>
      <c r="G50" s="526">
        <v>158861</v>
      </c>
      <c r="H50" s="402"/>
      <c r="I50" s="157">
        <v>246864589.25800002</v>
      </c>
    </row>
    <row r="51" spans="1:9" x14ac:dyDescent="0.25">
      <c r="A51" s="66" t="s">
        <v>742</v>
      </c>
      <c r="B51" s="525">
        <v>2507</v>
      </c>
      <c r="C51" s="411"/>
      <c r="D51" s="402"/>
      <c r="E51" s="522">
        <v>71719.47</v>
      </c>
      <c r="F51" s="402"/>
      <c r="G51" s="525">
        <v>156356</v>
      </c>
      <c r="H51" s="402"/>
      <c r="I51" s="53">
        <v>248200888.37800002</v>
      </c>
    </row>
    <row r="52" spans="1:9" x14ac:dyDescent="0.25">
      <c r="A52" s="69" t="s">
        <v>743</v>
      </c>
      <c r="B52" s="526">
        <v>2801</v>
      </c>
      <c r="C52" s="411"/>
      <c r="D52" s="402"/>
      <c r="E52" s="523">
        <v>1376500.63</v>
      </c>
      <c r="F52" s="402"/>
      <c r="G52" s="526">
        <v>153849</v>
      </c>
      <c r="H52" s="402"/>
      <c r="I52" s="157">
        <v>248129168.90800002</v>
      </c>
    </row>
    <row r="53" spans="1:9" x14ac:dyDescent="0.25">
      <c r="A53" s="66" t="s">
        <v>744</v>
      </c>
      <c r="B53" s="525">
        <v>3082</v>
      </c>
      <c r="C53" s="411"/>
      <c r="D53" s="402"/>
      <c r="E53" s="522">
        <v>3101008.38</v>
      </c>
      <c r="F53" s="402"/>
      <c r="G53" s="525">
        <v>151048</v>
      </c>
      <c r="H53" s="402"/>
      <c r="I53" s="53">
        <v>246752668.27800003</v>
      </c>
    </row>
    <row r="54" spans="1:9" x14ac:dyDescent="0.25">
      <c r="A54" s="69" t="s">
        <v>745</v>
      </c>
      <c r="B54" s="526">
        <v>2367</v>
      </c>
      <c r="C54" s="411"/>
      <c r="D54" s="402"/>
      <c r="E54" s="523">
        <v>2580120.4300000002</v>
      </c>
      <c r="F54" s="402"/>
      <c r="G54" s="526">
        <v>147966</v>
      </c>
      <c r="H54" s="402"/>
      <c r="I54" s="157">
        <v>243651659.89800003</v>
      </c>
    </row>
    <row r="55" spans="1:9" x14ac:dyDescent="0.25">
      <c r="A55" s="66" t="s">
        <v>746</v>
      </c>
      <c r="B55" s="525">
        <v>1709</v>
      </c>
      <c r="C55" s="411"/>
      <c r="D55" s="402"/>
      <c r="E55" s="522">
        <v>1161389.8</v>
      </c>
      <c r="F55" s="402"/>
      <c r="G55" s="525">
        <v>145599</v>
      </c>
      <c r="H55" s="402"/>
      <c r="I55" s="53">
        <v>241071539.46800002</v>
      </c>
    </row>
    <row r="56" spans="1:9" x14ac:dyDescent="0.25">
      <c r="A56" s="69" t="s">
        <v>747</v>
      </c>
      <c r="B56" s="526">
        <v>1390</v>
      </c>
      <c r="C56" s="411"/>
      <c r="D56" s="402"/>
      <c r="E56" s="523">
        <v>95538.23</v>
      </c>
      <c r="F56" s="402"/>
      <c r="G56" s="526">
        <v>143890</v>
      </c>
      <c r="H56" s="402"/>
      <c r="I56" s="157">
        <v>239910149.66800001</v>
      </c>
    </row>
    <row r="57" spans="1:9" x14ac:dyDescent="0.25">
      <c r="A57" s="66" t="s">
        <v>748</v>
      </c>
      <c r="B57" s="525">
        <v>1673</v>
      </c>
      <c r="C57" s="411"/>
      <c r="D57" s="402"/>
      <c r="E57" s="522">
        <v>1035210.19</v>
      </c>
      <c r="F57" s="402"/>
      <c r="G57" s="525">
        <v>142500</v>
      </c>
      <c r="H57" s="402"/>
      <c r="I57" s="53">
        <v>239814611.43800002</v>
      </c>
    </row>
    <row r="58" spans="1:9" x14ac:dyDescent="0.25">
      <c r="A58" s="69" t="s">
        <v>749</v>
      </c>
      <c r="B58" s="526">
        <v>2458</v>
      </c>
      <c r="C58" s="411"/>
      <c r="D58" s="402"/>
      <c r="E58" s="523">
        <v>2286549.71</v>
      </c>
      <c r="F58" s="402"/>
      <c r="G58" s="526">
        <v>140827</v>
      </c>
      <c r="H58" s="402"/>
      <c r="I58" s="157">
        <v>238779401.24800003</v>
      </c>
    </row>
    <row r="59" spans="1:9" x14ac:dyDescent="0.25">
      <c r="A59" s="66" t="s">
        <v>750</v>
      </c>
      <c r="B59" s="525">
        <v>3106</v>
      </c>
      <c r="C59" s="411"/>
      <c r="D59" s="402"/>
      <c r="E59" s="522">
        <v>5285687.3600000003</v>
      </c>
      <c r="F59" s="402"/>
      <c r="G59" s="525">
        <v>138369</v>
      </c>
      <c r="H59" s="402"/>
      <c r="I59" s="53">
        <v>236492851.53800002</v>
      </c>
    </row>
    <row r="60" spans="1:9" x14ac:dyDescent="0.25">
      <c r="A60" s="69" t="s">
        <v>751</v>
      </c>
      <c r="B60" s="526">
        <v>3818</v>
      </c>
      <c r="C60" s="411"/>
      <c r="D60" s="402"/>
      <c r="E60" s="523">
        <v>6510198.8700000001</v>
      </c>
      <c r="F60" s="402"/>
      <c r="G60" s="526">
        <v>135263</v>
      </c>
      <c r="H60" s="402"/>
      <c r="I60" s="157">
        <v>231207164.178</v>
      </c>
    </row>
    <row r="61" spans="1:9" x14ac:dyDescent="0.25">
      <c r="A61" s="66" t="s">
        <v>752</v>
      </c>
      <c r="B61" s="525">
        <v>2293</v>
      </c>
      <c r="C61" s="411"/>
      <c r="D61" s="402"/>
      <c r="E61" s="522">
        <v>2747205.91</v>
      </c>
      <c r="F61" s="402"/>
      <c r="G61" s="525">
        <v>131445</v>
      </c>
      <c r="H61" s="402"/>
      <c r="I61" s="53">
        <v>224696965.308</v>
      </c>
    </row>
    <row r="62" spans="1:9" x14ac:dyDescent="0.25">
      <c r="A62" s="69" t="s">
        <v>753</v>
      </c>
      <c r="B62" s="526">
        <v>1300</v>
      </c>
      <c r="C62" s="411"/>
      <c r="D62" s="402"/>
      <c r="E62" s="523">
        <v>1509023.21</v>
      </c>
      <c r="F62" s="402"/>
      <c r="G62" s="526">
        <v>129152</v>
      </c>
      <c r="H62" s="402"/>
      <c r="I62" s="157">
        <v>221949759.398</v>
      </c>
    </row>
    <row r="63" spans="1:9" x14ac:dyDescent="0.25">
      <c r="A63" s="66" t="s">
        <v>754</v>
      </c>
      <c r="B63" s="525">
        <v>982</v>
      </c>
      <c r="C63" s="411"/>
      <c r="D63" s="402"/>
      <c r="E63" s="522">
        <v>368223.76</v>
      </c>
      <c r="F63" s="402"/>
      <c r="G63" s="525">
        <v>127852</v>
      </c>
      <c r="H63" s="402"/>
      <c r="I63" s="53">
        <v>220440736.18799999</v>
      </c>
    </row>
    <row r="64" spans="1:9" x14ac:dyDescent="0.25">
      <c r="A64" s="69" t="s">
        <v>755</v>
      </c>
      <c r="B64" s="526">
        <v>896</v>
      </c>
      <c r="C64" s="411"/>
      <c r="D64" s="402"/>
      <c r="E64" s="523">
        <v>598443.63</v>
      </c>
      <c r="F64" s="402"/>
      <c r="G64" s="526">
        <v>126870</v>
      </c>
      <c r="H64" s="402"/>
      <c r="I64" s="157">
        <v>220072512.428</v>
      </c>
    </row>
    <row r="65" spans="1:9" x14ac:dyDescent="0.25">
      <c r="A65" s="66" t="s">
        <v>756</v>
      </c>
      <c r="B65" s="525">
        <v>2187</v>
      </c>
      <c r="C65" s="411"/>
      <c r="D65" s="402"/>
      <c r="E65" s="522">
        <v>4385823.1239999998</v>
      </c>
      <c r="F65" s="402"/>
      <c r="G65" s="525">
        <v>125974</v>
      </c>
      <c r="H65" s="402"/>
      <c r="I65" s="53">
        <v>219474068.79800001</v>
      </c>
    </row>
    <row r="66" spans="1:9" x14ac:dyDescent="0.25">
      <c r="A66" s="69" t="s">
        <v>757</v>
      </c>
      <c r="B66" s="526">
        <v>3251</v>
      </c>
      <c r="C66" s="411"/>
      <c r="D66" s="402"/>
      <c r="E66" s="523">
        <v>7198911.4620000003</v>
      </c>
      <c r="F66" s="402"/>
      <c r="G66" s="526">
        <v>123787</v>
      </c>
      <c r="H66" s="402"/>
      <c r="I66" s="157">
        <v>215088245.67399999</v>
      </c>
    </row>
    <row r="67" spans="1:9" x14ac:dyDescent="0.25">
      <c r="A67" s="66" t="s">
        <v>758</v>
      </c>
      <c r="B67" s="525">
        <v>2756</v>
      </c>
      <c r="C67" s="411"/>
      <c r="D67" s="402"/>
      <c r="E67" s="522">
        <v>5447534.449</v>
      </c>
      <c r="F67" s="402"/>
      <c r="G67" s="525">
        <v>120536</v>
      </c>
      <c r="H67" s="402"/>
      <c r="I67" s="53">
        <v>207889334.21199998</v>
      </c>
    </row>
    <row r="68" spans="1:9" x14ac:dyDescent="0.25">
      <c r="A68" s="69" t="s">
        <v>759</v>
      </c>
      <c r="B68" s="526">
        <v>1764</v>
      </c>
      <c r="C68" s="411"/>
      <c r="D68" s="402"/>
      <c r="E68" s="523">
        <v>3005471.5970000001</v>
      </c>
      <c r="F68" s="402"/>
      <c r="G68" s="526">
        <v>117780</v>
      </c>
      <c r="H68" s="402"/>
      <c r="I68" s="157">
        <v>202441799.76299998</v>
      </c>
    </row>
    <row r="69" spans="1:9" x14ac:dyDescent="0.25">
      <c r="A69" s="66" t="s">
        <v>760</v>
      </c>
      <c r="B69" s="525">
        <v>3112</v>
      </c>
      <c r="C69" s="411"/>
      <c r="D69" s="402"/>
      <c r="E69" s="522">
        <v>6645565.1359999999</v>
      </c>
      <c r="F69" s="402"/>
      <c r="G69" s="525">
        <v>116016</v>
      </c>
      <c r="H69" s="402"/>
      <c r="I69" s="53">
        <v>199436328.16599998</v>
      </c>
    </row>
    <row r="70" spans="1:9" x14ac:dyDescent="0.25">
      <c r="A70" s="69" t="s">
        <v>761</v>
      </c>
      <c r="B70" s="526">
        <v>2492</v>
      </c>
      <c r="C70" s="411"/>
      <c r="D70" s="402"/>
      <c r="E70" s="523">
        <v>4922848.6100000003</v>
      </c>
      <c r="F70" s="402"/>
      <c r="G70" s="526">
        <v>112904</v>
      </c>
      <c r="H70" s="402"/>
      <c r="I70" s="157">
        <v>192790763.02999997</v>
      </c>
    </row>
    <row r="71" spans="1:9" x14ac:dyDescent="0.25">
      <c r="A71" s="66" t="s">
        <v>762</v>
      </c>
      <c r="B71" s="525">
        <v>2779</v>
      </c>
      <c r="C71" s="411"/>
      <c r="D71" s="402"/>
      <c r="E71" s="522">
        <v>7224989.9699999997</v>
      </c>
      <c r="F71" s="402"/>
      <c r="G71" s="525">
        <v>110412</v>
      </c>
      <c r="H71" s="402"/>
      <c r="I71" s="53">
        <v>187867914.41999996</v>
      </c>
    </row>
    <row r="72" spans="1:9" x14ac:dyDescent="0.25">
      <c r="A72" s="69" t="s">
        <v>763</v>
      </c>
      <c r="B72" s="526">
        <v>2674</v>
      </c>
      <c r="C72" s="411"/>
      <c r="D72" s="402"/>
      <c r="E72" s="523">
        <v>6408715.8200000003</v>
      </c>
      <c r="F72" s="402"/>
      <c r="G72" s="526">
        <v>107633</v>
      </c>
      <c r="H72" s="402"/>
      <c r="I72" s="157">
        <v>180642924.44999996</v>
      </c>
    </row>
    <row r="73" spans="1:9" x14ac:dyDescent="0.25">
      <c r="A73" s="66" t="s">
        <v>764</v>
      </c>
      <c r="B73" s="525">
        <v>2479</v>
      </c>
      <c r="C73" s="411"/>
      <c r="D73" s="402"/>
      <c r="E73" s="522">
        <v>6750696.1500000004</v>
      </c>
      <c r="F73" s="402"/>
      <c r="G73" s="525">
        <v>104959</v>
      </c>
      <c r="H73" s="402"/>
      <c r="I73" s="53">
        <v>174234208.62999997</v>
      </c>
    </row>
    <row r="74" spans="1:9" x14ac:dyDescent="0.25">
      <c r="A74" s="69" t="s">
        <v>765</v>
      </c>
      <c r="B74" s="526">
        <v>2249</v>
      </c>
      <c r="C74" s="411"/>
      <c r="D74" s="402"/>
      <c r="E74" s="523">
        <v>6277235.5499999998</v>
      </c>
      <c r="F74" s="402"/>
      <c r="G74" s="526">
        <v>102480</v>
      </c>
      <c r="H74" s="402"/>
      <c r="I74" s="157">
        <v>167483512.47999996</v>
      </c>
    </row>
    <row r="75" spans="1:9" x14ac:dyDescent="0.25">
      <c r="A75" s="66" t="s">
        <v>766</v>
      </c>
      <c r="B75" s="525">
        <v>2298</v>
      </c>
      <c r="C75" s="411"/>
      <c r="D75" s="402"/>
      <c r="E75" s="522">
        <v>5664014.8499999996</v>
      </c>
      <c r="F75" s="402"/>
      <c r="G75" s="525">
        <v>100231</v>
      </c>
      <c r="H75" s="402"/>
      <c r="I75" s="53">
        <v>161206276.92999995</v>
      </c>
    </row>
    <row r="76" spans="1:9" x14ac:dyDescent="0.25">
      <c r="A76" s="69" t="s">
        <v>767</v>
      </c>
      <c r="B76" s="526">
        <v>1933</v>
      </c>
      <c r="C76" s="411"/>
      <c r="D76" s="402"/>
      <c r="E76" s="523">
        <v>4134789.57</v>
      </c>
      <c r="F76" s="402"/>
      <c r="G76" s="526">
        <v>97933</v>
      </c>
      <c r="H76" s="402"/>
      <c r="I76" s="157">
        <v>155542262.07999995</v>
      </c>
    </row>
    <row r="77" spans="1:9" x14ac:dyDescent="0.25">
      <c r="A77" s="66" t="s">
        <v>768</v>
      </c>
      <c r="B77" s="525">
        <v>2521</v>
      </c>
      <c r="C77" s="411"/>
      <c r="D77" s="402"/>
      <c r="E77" s="522">
        <v>5224042.3499999996</v>
      </c>
      <c r="F77" s="402"/>
      <c r="G77" s="525">
        <v>96000</v>
      </c>
      <c r="H77" s="402"/>
      <c r="I77" s="53">
        <v>151407472.50999996</v>
      </c>
    </row>
    <row r="78" spans="1:9" x14ac:dyDescent="0.25">
      <c r="A78" s="69" t="s">
        <v>769</v>
      </c>
      <c r="B78" s="526">
        <v>2361</v>
      </c>
      <c r="C78" s="411"/>
      <c r="D78" s="402"/>
      <c r="E78" s="523">
        <v>4864056.7</v>
      </c>
      <c r="F78" s="402"/>
      <c r="G78" s="526">
        <v>93479</v>
      </c>
      <c r="H78" s="402"/>
      <c r="I78" s="157">
        <v>146183430.15999997</v>
      </c>
    </row>
    <row r="79" spans="1:9" x14ac:dyDescent="0.25">
      <c r="A79" s="66" t="s">
        <v>770</v>
      </c>
      <c r="B79" s="525">
        <v>2344</v>
      </c>
      <c r="C79" s="411"/>
      <c r="D79" s="402"/>
      <c r="E79" s="522">
        <v>3892499.57</v>
      </c>
      <c r="F79" s="402"/>
      <c r="G79" s="525">
        <v>91118</v>
      </c>
      <c r="H79" s="402"/>
      <c r="I79" s="53">
        <v>141319373.45999998</v>
      </c>
    </row>
    <row r="80" spans="1:9" x14ac:dyDescent="0.25">
      <c r="A80" s="69" t="s">
        <v>771</v>
      </c>
      <c r="B80" s="526">
        <v>1963</v>
      </c>
      <c r="C80" s="411"/>
      <c r="D80" s="402"/>
      <c r="E80" s="523">
        <v>3320366.33</v>
      </c>
      <c r="F80" s="402"/>
      <c r="G80" s="526">
        <v>88774</v>
      </c>
      <c r="H80" s="402"/>
      <c r="I80" s="157">
        <v>137426873.88999999</v>
      </c>
    </row>
    <row r="81" spans="1:9" x14ac:dyDescent="0.25">
      <c r="A81" s="66" t="s">
        <v>772</v>
      </c>
      <c r="B81" s="525">
        <v>2050</v>
      </c>
      <c r="C81" s="411"/>
      <c r="D81" s="402"/>
      <c r="E81" s="522">
        <v>3019612.66</v>
      </c>
      <c r="F81" s="402"/>
      <c r="G81" s="525">
        <v>86811</v>
      </c>
      <c r="H81" s="402"/>
      <c r="I81" s="53">
        <v>134106507.55999999</v>
      </c>
    </row>
    <row r="82" spans="1:9" x14ac:dyDescent="0.25">
      <c r="A82" s="69" t="s">
        <v>773</v>
      </c>
      <c r="B82" s="526">
        <v>2516</v>
      </c>
      <c r="C82" s="411"/>
      <c r="D82" s="402"/>
      <c r="E82" s="523">
        <v>4346785.38</v>
      </c>
      <c r="F82" s="402"/>
      <c r="G82" s="526">
        <v>84761</v>
      </c>
      <c r="H82" s="402"/>
      <c r="I82" s="157">
        <v>131086894.89999999</v>
      </c>
    </row>
    <row r="83" spans="1:9" x14ac:dyDescent="0.25">
      <c r="A83" s="66" t="s">
        <v>774</v>
      </c>
      <c r="B83" s="525">
        <v>2242</v>
      </c>
      <c r="C83" s="411"/>
      <c r="D83" s="402"/>
      <c r="E83" s="522">
        <v>3667079.4</v>
      </c>
      <c r="F83" s="402"/>
      <c r="G83" s="525">
        <v>82245</v>
      </c>
      <c r="H83" s="402"/>
      <c r="I83" s="53">
        <v>126740109.52</v>
      </c>
    </row>
    <row r="84" spans="1:9" x14ac:dyDescent="0.25">
      <c r="A84" s="69" t="s">
        <v>775</v>
      </c>
      <c r="B84" s="526">
        <v>2724</v>
      </c>
      <c r="C84" s="411"/>
      <c r="D84" s="402"/>
      <c r="E84" s="523">
        <v>4744444.01</v>
      </c>
      <c r="F84" s="402"/>
      <c r="G84" s="526">
        <v>80003</v>
      </c>
      <c r="H84" s="402"/>
      <c r="I84" s="157">
        <v>123073030.11999999</v>
      </c>
    </row>
    <row r="85" spans="1:9" x14ac:dyDescent="0.25">
      <c r="A85" s="66" t="s">
        <v>776</v>
      </c>
      <c r="B85" s="525">
        <v>2580</v>
      </c>
      <c r="C85" s="411"/>
      <c r="D85" s="402"/>
      <c r="E85" s="522">
        <v>4967815.24</v>
      </c>
      <c r="F85" s="402"/>
      <c r="G85" s="525">
        <v>77279</v>
      </c>
      <c r="H85" s="402"/>
      <c r="I85" s="53">
        <v>118328586.10999998</v>
      </c>
    </row>
    <row r="86" spans="1:9" x14ac:dyDescent="0.25">
      <c r="A86" s="69" t="s">
        <v>777</v>
      </c>
      <c r="B86" s="526">
        <v>2543</v>
      </c>
      <c r="C86" s="411"/>
      <c r="D86" s="402"/>
      <c r="E86" s="523">
        <v>116732.05</v>
      </c>
      <c r="F86" s="402"/>
      <c r="G86" s="526">
        <v>74699</v>
      </c>
      <c r="H86" s="402"/>
      <c r="I86" s="157">
        <v>113360770.86999999</v>
      </c>
    </row>
    <row r="87" spans="1:9" x14ac:dyDescent="0.25">
      <c r="A87" s="66" t="s">
        <v>778</v>
      </c>
      <c r="B87" s="525">
        <v>2497</v>
      </c>
      <c r="C87" s="411"/>
      <c r="D87" s="402"/>
      <c r="E87" s="522">
        <v>4910256.5</v>
      </c>
      <c r="F87" s="402"/>
      <c r="G87" s="525">
        <v>72156</v>
      </c>
      <c r="H87" s="402"/>
      <c r="I87" s="53">
        <v>113244038.81999999</v>
      </c>
    </row>
    <row r="88" spans="1:9" x14ac:dyDescent="0.25">
      <c r="A88" s="69" t="s">
        <v>779</v>
      </c>
      <c r="B88" s="526">
        <v>2638</v>
      </c>
      <c r="C88" s="411"/>
      <c r="D88" s="402"/>
      <c r="E88" s="523">
        <v>5252995.7300000004</v>
      </c>
      <c r="F88" s="402"/>
      <c r="G88" s="526">
        <v>69659</v>
      </c>
      <c r="H88" s="402"/>
      <c r="I88" s="157">
        <v>108333782.31999999</v>
      </c>
    </row>
    <row r="89" spans="1:9" x14ac:dyDescent="0.25">
      <c r="A89" s="66" t="s">
        <v>780</v>
      </c>
      <c r="B89" s="525">
        <v>2162</v>
      </c>
      <c r="C89" s="411"/>
      <c r="D89" s="402"/>
      <c r="E89" s="522">
        <v>4310494.96</v>
      </c>
      <c r="F89" s="402"/>
      <c r="G89" s="525">
        <v>67021</v>
      </c>
      <c r="H89" s="402"/>
      <c r="I89" s="53">
        <v>103080786.58999999</v>
      </c>
    </row>
    <row r="90" spans="1:9" x14ac:dyDescent="0.25">
      <c r="A90" s="69" t="s">
        <v>781</v>
      </c>
      <c r="B90" s="526">
        <v>2286</v>
      </c>
      <c r="C90" s="411"/>
      <c r="D90" s="402"/>
      <c r="E90" s="523">
        <v>4296794.82</v>
      </c>
      <c r="F90" s="402"/>
      <c r="G90" s="526">
        <v>64859</v>
      </c>
      <c r="H90" s="402"/>
      <c r="I90" s="157">
        <v>98770291.629999995</v>
      </c>
    </row>
    <row r="91" spans="1:9" x14ac:dyDescent="0.25">
      <c r="A91" s="66" t="s">
        <v>782</v>
      </c>
      <c r="B91" s="525">
        <v>2044</v>
      </c>
      <c r="C91" s="411"/>
      <c r="D91" s="402"/>
      <c r="E91" s="522">
        <v>4780718.58</v>
      </c>
      <c r="F91" s="402"/>
      <c r="G91" s="525">
        <v>62573</v>
      </c>
      <c r="H91" s="402"/>
      <c r="I91" s="53">
        <v>94473496.810000002</v>
      </c>
    </row>
    <row r="92" spans="1:9" x14ac:dyDescent="0.25">
      <c r="A92" s="69" t="s">
        <v>783</v>
      </c>
      <c r="B92" s="526">
        <v>1583</v>
      </c>
      <c r="C92" s="411"/>
      <c r="D92" s="402"/>
      <c r="E92" s="523">
        <v>4215286.58</v>
      </c>
      <c r="F92" s="402"/>
      <c r="G92" s="526">
        <v>60529</v>
      </c>
      <c r="H92" s="402"/>
      <c r="I92" s="157">
        <v>89692778.230000004</v>
      </c>
    </row>
    <row r="93" spans="1:9" x14ac:dyDescent="0.25">
      <c r="A93" s="66" t="s">
        <v>784</v>
      </c>
      <c r="B93" s="525">
        <v>2089</v>
      </c>
      <c r="C93" s="411"/>
      <c r="D93" s="402"/>
      <c r="E93" s="522">
        <v>4819317.8</v>
      </c>
      <c r="F93" s="402"/>
      <c r="G93" s="525">
        <v>58946</v>
      </c>
      <c r="H93" s="402"/>
      <c r="I93" s="53">
        <v>85477491.650000006</v>
      </c>
    </row>
    <row r="94" spans="1:9" x14ac:dyDescent="0.25">
      <c r="A94" s="69" t="s">
        <v>785</v>
      </c>
      <c r="B94" s="526">
        <v>1857</v>
      </c>
      <c r="C94" s="411"/>
      <c r="D94" s="402"/>
      <c r="E94" s="523">
        <v>3508314.2</v>
      </c>
      <c r="F94" s="402"/>
      <c r="G94" s="526">
        <v>56857</v>
      </c>
      <c r="H94" s="402"/>
      <c r="I94" s="157">
        <v>80658173.850000009</v>
      </c>
    </row>
    <row r="95" spans="1:9" x14ac:dyDescent="0.25">
      <c r="A95" s="66" t="s">
        <v>786</v>
      </c>
      <c r="B95" s="525">
        <v>2056</v>
      </c>
      <c r="C95" s="411"/>
      <c r="D95" s="402"/>
      <c r="E95" s="522">
        <v>3763840</v>
      </c>
      <c r="F95" s="402"/>
      <c r="G95" s="525">
        <v>55000</v>
      </c>
      <c r="H95" s="402"/>
      <c r="I95" s="53">
        <v>77149859.650000006</v>
      </c>
    </row>
    <row r="96" spans="1:9" x14ac:dyDescent="0.25">
      <c r="A96" s="69" t="s">
        <v>787</v>
      </c>
      <c r="B96" s="526">
        <v>1862</v>
      </c>
      <c r="C96" s="411"/>
      <c r="D96" s="402"/>
      <c r="E96" s="523">
        <v>4050531.71</v>
      </c>
      <c r="F96" s="402"/>
      <c r="G96" s="526">
        <v>52944</v>
      </c>
      <c r="H96" s="402"/>
      <c r="I96" s="157">
        <v>73386019.650000006</v>
      </c>
    </row>
    <row r="97" spans="1:9" x14ac:dyDescent="0.25">
      <c r="A97" s="66" t="s">
        <v>788</v>
      </c>
      <c r="B97" s="525">
        <v>1320</v>
      </c>
      <c r="C97" s="411"/>
      <c r="D97" s="402"/>
      <c r="E97" s="522">
        <v>3441391.78</v>
      </c>
      <c r="F97" s="402"/>
      <c r="G97" s="525">
        <v>51082</v>
      </c>
      <c r="H97" s="402"/>
      <c r="I97" s="53">
        <v>69335487.940000013</v>
      </c>
    </row>
    <row r="98" spans="1:9" x14ac:dyDescent="0.25">
      <c r="A98" s="69" t="s">
        <v>789</v>
      </c>
      <c r="B98" s="526">
        <v>2246</v>
      </c>
      <c r="C98" s="411"/>
      <c r="D98" s="402"/>
      <c r="E98" s="523">
        <v>3946715.27</v>
      </c>
      <c r="F98" s="402"/>
      <c r="G98" s="526">
        <v>49762</v>
      </c>
      <c r="H98" s="402"/>
      <c r="I98" s="157">
        <v>65894096.160000011</v>
      </c>
    </row>
    <row r="99" spans="1:9" x14ac:dyDescent="0.25">
      <c r="A99" s="66" t="s">
        <v>790</v>
      </c>
      <c r="B99" s="525">
        <v>2112</v>
      </c>
      <c r="C99" s="411"/>
      <c r="D99" s="402"/>
      <c r="E99" s="522">
        <v>3665473.81</v>
      </c>
      <c r="F99" s="402"/>
      <c r="G99" s="525">
        <v>47516</v>
      </c>
      <c r="H99" s="402"/>
      <c r="I99" s="53">
        <v>61947380.890000008</v>
      </c>
    </row>
    <row r="100" spans="1:9" x14ac:dyDescent="0.25">
      <c r="A100" s="69" t="s">
        <v>791</v>
      </c>
      <c r="B100" s="526">
        <v>1813</v>
      </c>
      <c r="C100" s="411"/>
      <c r="D100" s="402"/>
      <c r="E100" s="523">
        <v>2479977.9900000002</v>
      </c>
      <c r="F100" s="402"/>
      <c r="G100" s="526">
        <v>45404</v>
      </c>
      <c r="H100" s="402"/>
      <c r="I100" s="157">
        <v>58281907.080000006</v>
      </c>
    </row>
    <row r="101" spans="1:9" x14ac:dyDescent="0.25">
      <c r="A101" s="66" t="s">
        <v>792</v>
      </c>
      <c r="B101" s="525">
        <v>2063</v>
      </c>
      <c r="C101" s="411"/>
      <c r="D101" s="402"/>
      <c r="E101" s="522">
        <v>3958898.55</v>
      </c>
      <c r="F101" s="402"/>
      <c r="G101" s="525">
        <v>43591</v>
      </c>
      <c r="H101" s="402"/>
      <c r="I101" s="53">
        <v>55801929.090000004</v>
      </c>
    </row>
    <row r="102" spans="1:9" x14ac:dyDescent="0.25">
      <c r="A102" s="69" t="s">
        <v>793</v>
      </c>
      <c r="B102" s="526">
        <v>1672</v>
      </c>
      <c r="C102" s="411"/>
      <c r="D102" s="402"/>
      <c r="E102" s="523">
        <v>2905001.87</v>
      </c>
      <c r="F102" s="402"/>
      <c r="G102" s="526">
        <v>41528</v>
      </c>
      <c r="H102" s="402"/>
      <c r="I102" s="157">
        <v>51843030.540000007</v>
      </c>
    </row>
    <row r="103" spans="1:9" x14ac:dyDescent="0.25">
      <c r="A103" s="66" t="s">
        <v>794</v>
      </c>
      <c r="B103" s="525">
        <v>1673</v>
      </c>
      <c r="C103" s="411"/>
      <c r="D103" s="402"/>
      <c r="E103" s="522">
        <v>2787423.83</v>
      </c>
      <c r="F103" s="402"/>
      <c r="G103" s="525">
        <v>39856</v>
      </c>
      <c r="H103" s="402"/>
      <c r="I103" s="53">
        <v>48938028.670000009</v>
      </c>
    </row>
    <row r="104" spans="1:9" x14ac:dyDescent="0.25">
      <c r="A104" s="69" t="s">
        <v>795</v>
      </c>
      <c r="B104" s="526">
        <v>1202</v>
      </c>
      <c r="C104" s="411"/>
      <c r="D104" s="402"/>
      <c r="E104" s="523">
        <v>2058522.06</v>
      </c>
      <c r="F104" s="402"/>
      <c r="G104" s="526">
        <v>38183</v>
      </c>
      <c r="H104" s="402"/>
      <c r="I104" s="157">
        <v>46150604.840000011</v>
      </c>
    </row>
    <row r="105" spans="1:9" x14ac:dyDescent="0.25">
      <c r="A105" s="66" t="s">
        <v>796</v>
      </c>
      <c r="B105" s="525">
        <v>1459</v>
      </c>
      <c r="C105" s="411"/>
      <c r="D105" s="402"/>
      <c r="E105" s="522">
        <v>2844676.07</v>
      </c>
      <c r="F105" s="402"/>
      <c r="G105" s="525">
        <v>36981</v>
      </c>
      <c r="H105" s="402"/>
      <c r="I105" s="53">
        <v>44092082.780000009</v>
      </c>
    </row>
    <row r="106" spans="1:9" x14ac:dyDescent="0.25">
      <c r="A106" s="69" t="s">
        <v>797</v>
      </c>
      <c r="B106" s="526">
        <v>1517</v>
      </c>
      <c r="C106" s="411"/>
      <c r="D106" s="402"/>
      <c r="E106" s="523">
        <v>1715018.36</v>
      </c>
      <c r="F106" s="402"/>
      <c r="G106" s="526">
        <v>35522</v>
      </c>
      <c r="H106" s="402"/>
      <c r="I106" s="157">
        <v>41247406.710000008</v>
      </c>
    </row>
    <row r="107" spans="1:9" x14ac:dyDescent="0.25">
      <c r="A107" s="66" t="s">
        <v>798</v>
      </c>
      <c r="B107" s="525">
        <v>1468</v>
      </c>
      <c r="C107" s="411"/>
      <c r="D107" s="402"/>
      <c r="E107" s="522">
        <v>2322249.21</v>
      </c>
      <c r="F107" s="402"/>
      <c r="G107" s="525">
        <v>34005</v>
      </c>
      <c r="H107" s="402"/>
      <c r="I107" s="53">
        <v>39532388.350000009</v>
      </c>
    </row>
    <row r="108" spans="1:9" x14ac:dyDescent="0.25">
      <c r="A108" s="69" t="s">
        <v>799</v>
      </c>
      <c r="B108" s="526">
        <v>1466</v>
      </c>
      <c r="C108" s="411"/>
      <c r="D108" s="402"/>
      <c r="E108" s="523">
        <v>2259325.52</v>
      </c>
      <c r="F108" s="402"/>
      <c r="G108" s="526">
        <v>32537</v>
      </c>
      <c r="H108" s="402"/>
      <c r="I108" s="157">
        <v>37210139.140000008</v>
      </c>
    </row>
    <row r="109" spans="1:9" x14ac:dyDescent="0.25">
      <c r="A109" s="66" t="s">
        <v>800</v>
      </c>
      <c r="B109" s="525">
        <v>1143</v>
      </c>
      <c r="C109" s="411"/>
      <c r="D109" s="402"/>
      <c r="E109" s="522">
        <v>2105334.15</v>
      </c>
      <c r="F109" s="402"/>
      <c r="G109" s="525">
        <v>31071</v>
      </c>
      <c r="H109" s="402"/>
      <c r="I109" s="53">
        <v>34950813.620000005</v>
      </c>
    </row>
    <row r="110" spans="1:9" x14ac:dyDescent="0.25">
      <c r="A110" s="69" t="s">
        <v>801</v>
      </c>
      <c r="B110" s="526">
        <v>1516</v>
      </c>
      <c r="C110" s="411"/>
      <c r="D110" s="402"/>
      <c r="E110" s="523">
        <v>2415826.73</v>
      </c>
      <c r="F110" s="402"/>
      <c r="G110" s="526">
        <v>29928</v>
      </c>
      <c r="H110" s="402"/>
      <c r="I110" s="157">
        <v>32845479.470000003</v>
      </c>
    </row>
    <row r="111" spans="1:9" x14ac:dyDescent="0.25">
      <c r="A111" s="66" t="s">
        <v>802</v>
      </c>
      <c r="B111" s="525">
        <v>1297</v>
      </c>
      <c r="C111" s="411"/>
      <c r="D111" s="402"/>
      <c r="E111" s="522">
        <v>1678238.99</v>
      </c>
      <c r="F111" s="402"/>
      <c r="G111" s="525">
        <v>28412</v>
      </c>
      <c r="H111" s="402"/>
      <c r="I111" s="53">
        <v>30429652.740000002</v>
      </c>
    </row>
    <row r="112" spans="1:9" x14ac:dyDescent="0.25">
      <c r="A112" s="69" t="s">
        <v>803</v>
      </c>
      <c r="B112" s="526">
        <v>1293</v>
      </c>
      <c r="C112" s="411"/>
      <c r="D112" s="402"/>
      <c r="E112" s="523">
        <v>1684163.49</v>
      </c>
      <c r="F112" s="402"/>
      <c r="G112" s="526">
        <v>27115</v>
      </c>
      <c r="H112" s="402"/>
      <c r="I112" s="157">
        <v>28751413.750000004</v>
      </c>
    </row>
    <row r="113" spans="1:9" x14ac:dyDescent="0.25">
      <c r="A113" s="66" t="s">
        <v>804</v>
      </c>
      <c r="B113" s="525">
        <v>1202</v>
      </c>
      <c r="C113" s="411"/>
      <c r="D113" s="402"/>
      <c r="E113" s="522">
        <v>1544949.21</v>
      </c>
      <c r="F113" s="402"/>
      <c r="G113" s="525">
        <v>25822</v>
      </c>
      <c r="H113" s="402"/>
      <c r="I113" s="53">
        <v>27067250.260000005</v>
      </c>
    </row>
    <row r="114" spans="1:9" x14ac:dyDescent="0.25">
      <c r="A114" s="69" t="s">
        <v>805</v>
      </c>
      <c r="B114" s="526">
        <v>1075</v>
      </c>
      <c r="C114" s="411"/>
      <c r="D114" s="402"/>
      <c r="E114" s="523">
        <v>1317354.71</v>
      </c>
      <c r="F114" s="402"/>
      <c r="G114" s="526">
        <v>24620</v>
      </c>
      <c r="H114" s="402"/>
      <c r="I114" s="157">
        <v>25522301.050000004</v>
      </c>
    </row>
    <row r="115" spans="1:9" x14ac:dyDescent="0.25">
      <c r="A115" s="66" t="s">
        <v>806</v>
      </c>
      <c r="B115" s="525">
        <v>974</v>
      </c>
      <c r="C115" s="411"/>
      <c r="D115" s="402"/>
      <c r="E115" s="522">
        <v>1285246.57</v>
      </c>
      <c r="F115" s="402"/>
      <c r="G115" s="525">
        <v>23545</v>
      </c>
      <c r="H115" s="402"/>
      <c r="I115" s="53">
        <v>24204946.340000004</v>
      </c>
    </row>
    <row r="116" spans="1:9" x14ac:dyDescent="0.25">
      <c r="A116" s="69" t="s">
        <v>807</v>
      </c>
      <c r="B116" s="526">
        <v>999</v>
      </c>
      <c r="C116" s="411"/>
      <c r="D116" s="402"/>
      <c r="E116" s="523">
        <v>1340591.5</v>
      </c>
      <c r="F116" s="402"/>
      <c r="G116" s="526">
        <v>22571</v>
      </c>
      <c r="H116" s="402"/>
      <c r="I116" s="157">
        <v>22919699.770000003</v>
      </c>
    </row>
    <row r="117" spans="1:9" x14ac:dyDescent="0.25">
      <c r="A117" s="66" t="s">
        <v>808</v>
      </c>
      <c r="B117" s="525">
        <v>988</v>
      </c>
      <c r="C117" s="411"/>
      <c r="D117" s="402"/>
      <c r="E117" s="522">
        <v>1304595.83</v>
      </c>
      <c r="F117" s="402"/>
      <c r="G117" s="525">
        <v>21572</v>
      </c>
      <c r="H117" s="402"/>
      <c r="I117" s="53">
        <v>21579108.270000003</v>
      </c>
    </row>
    <row r="118" spans="1:9" x14ac:dyDescent="0.25">
      <c r="A118" s="69" t="s">
        <v>809</v>
      </c>
      <c r="B118" s="526">
        <v>901</v>
      </c>
      <c r="C118" s="411"/>
      <c r="D118" s="402"/>
      <c r="E118" s="523">
        <v>768838</v>
      </c>
      <c r="F118" s="402"/>
      <c r="G118" s="526">
        <v>20584</v>
      </c>
      <c r="H118" s="402"/>
      <c r="I118" s="157">
        <v>20274512.440000005</v>
      </c>
    </row>
    <row r="119" spans="1:9" x14ac:dyDescent="0.25">
      <c r="A119" s="66" t="s">
        <v>810</v>
      </c>
      <c r="B119" s="525">
        <v>884</v>
      </c>
      <c r="C119" s="411"/>
      <c r="D119" s="402"/>
      <c r="E119" s="522">
        <v>1121941.8899999999</v>
      </c>
      <c r="F119" s="402"/>
      <c r="G119" s="525">
        <v>19683</v>
      </c>
      <c r="H119" s="402"/>
      <c r="I119" s="53">
        <v>19505674.440000005</v>
      </c>
    </row>
    <row r="120" spans="1:9" x14ac:dyDescent="0.25">
      <c r="A120" s="69" t="s">
        <v>811</v>
      </c>
      <c r="B120" s="526">
        <v>850</v>
      </c>
      <c r="C120" s="411"/>
      <c r="D120" s="402"/>
      <c r="E120" s="523">
        <v>645479.67000000004</v>
      </c>
      <c r="F120" s="402"/>
      <c r="G120" s="526">
        <v>18799</v>
      </c>
      <c r="H120" s="402"/>
      <c r="I120" s="157">
        <v>18383732.550000004</v>
      </c>
    </row>
    <row r="121" spans="1:9" x14ac:dyDescent="0.25">
      <c r="A121" s="66" t="s">
        <v>812</v>
      </c>
      <c r="B121" s="525">
        <v>878</v>
      </c>
      <c r="C121" s="411"/>
      <c r="D121" s="402"/>
      <c r="E121" s="522">
        <v>1051142.06</v>
      </c>
      <c r="F121" s="402"/>
      <c r="G121" s="525">
        <v>17949</v>
      </c>
      <c r="H121" s="402"/>
      <c r="I121" s="53">
        <v>17738252.880000003</v>
      </c>
    </row>
    <row r="122" spans="1:9" x14ac:dyDescent="0.25">
      <c r="A122" s="69" t="s">
        <v>813</v>
      </c>
      <c r="B122" s="526">
        <v>942</v>
      </c>
      <c r="C122" s="411"/>
      <c r="D122" s="402"/>
      <c r="E122" s="523">
        <v>1286634.1000000001</v>
      </c>
      <c r="F122" s="402"/>
      <c r="G122" s="526">
        <v>17071</v>
      </c>
      <c r="H122" s="402"/>
      <c r="I122" s="157">
        <v>16687110.820000002</v>
      </c>
    </row>
    <row r="123" spans="1:9" x14ac:dyDescent="0.25">
      <c r="A123" s="66" t="s">
        <v>814</v>
      </c>
      <c r="B123" s="525">
        <v>945</v>
      </c>
      <c r="C123" s="411"/>
      <c r="D123" s="402"/>
      <c r="E123" s="522">
        <v>970635.89</v>
      </c>
      <c r="F123" s="402"/>
      <c r="G123" s="525">
        <v>16129</v>
      </c>
      <c r="H123" s="402"/>
      <c r="I123" s="53">
        <v>15400476.720000003</v>
      </c>
    </row>
    <row r="124" spans="1:9" x14ac:dyDescent="0.25">
      <c r="A124" s="69" t="s">
        <v>815</v>
      </c>
      <c r="B124" s="526">
        <v>766</v>
      </c>
      <c r="C124" s="411"/>
      <c r="D124" s="402"/>
      <c r="E124" s="523">
        <v>825535.43</v>
      </c>
      <c r="F124" s="402"/>
      <c r="G124" s="526">
        <v>15184</v>
      </c>
      <c r="H124" s="402"/>
      <c r="I124" s="157">
        <v>14429840.830000002</v>
      </c>
    </row>
    <row r="125" spans="1:9" x14ac:dyDescent="0.25">
      <c r="A125" s="66" t="s">
        <v>816</v>
      </c>
      <c r="B125" s="525">
        <v>900</v>
      </c>
      <c r="C125" s="411"/>
      <c r="D125" s="402"/>
      <c r="E125" s="522">
        <v>920774.96</v>
      </c>
      <c r="F125" s="402"/>
      <c r="G125" s="525">
        <v>14418</v>
      </c>
      <c r="H125" s="402"/>
      <c r="I125" s="53">
        <v>13604305.400000002</v>
      </c>
    </row>
    <row r="126" spans="1:9" x14ac:dyDescent="0.25">
      <c r="A126" s="69" t="s">
        <v>817</v>
      </c>
      <c r="B126" s="526">
        <v>817</v>
      </c>
      <c r="C126" s="411"/>
      <c r="D126" s="402"/>
      <c r="E126" s="523">
        <v>795980.34</v>
      </c>
      <c r="F126" s="402"/>
      <c r="G126" s="526">
        <v>13518</v>
      </c>
      <c r="H126" s="402"/>
      <c r="I126" s="157">
        <v>12683530.440000003</v>
      </c>
    </row>
    <row r="127" spans="1:9" x14ac:dyDescent="0.25">
      <c r="A127" s="66" t="s">
        <v>818</v>
      </c>
      <c r="B127" s="525">
        <v>730</v>
      </c>
      <c r="C127" s="411"/>
      <c r="D127" s="402"/>
      <c r="E127" s="522">
        <v>575230.05000000005</v>
      </c>
      <c r="F127" s="402"/>
      <c r="G127" s="525">
        <v>12701</v>
      </c>
      <c r="H127" s="402"/>
      <c r="I127" s="53">
        <v>11887550.100000003</v>
      </c>
    </row>
    <row r="128" spans="1:9" x14ac:dyDescent="0.25">
      <c r="A128" s="69" t="s">
        <v>819</v>
      </c>
      <c r="B128" s="526">
        <v>841</v>
      </c>
      <c r="C128" s="411"/>
      <c r="D128" s="402"/>
      <c r="E128" s="523">
        <v>1488750.55</v>
      </c>
      <c r="F128" s="402"/>
      <c r="G128" s="526">
        <v>11971</v>
      </c>
      <c r="H128" s="402"/>
      <c r="I128" s="157">
        <v>11312320.050000003</v>
      </c>
    </row>
    <row r="129" spans="1:9" x14ac:dyDescent="0.25">
      <c r="A129" s="66" t="s">
        <v>820</v>
      </c>
      <c r="B129" s="525">
        <v>636</v>
      </c>
      <c r="C129" s="411"/>
      <c r="D129" s="402"/>
      <c r="E129" s="522">
        <v>403503.44</v>
      </c>
      <c r="F129" s="402"/>
      <c r="G129" s="525">
        <v>11130</v>
      </c>
      <c r="H129" s="402"/>
      <c r="I129" s="53">
        <v>9823569.5000000019</v>
      </c>
    </row>
    <row r="130" spans="1:9" x14ac:dyDescent="0.25">
      <c r="A130" s="69" t="s">
        <v>821</v>
      </c>
      <c r="B130" s="526">
        <v>786</v>
      </c>
      <c r="C130" s="411"/>
      <c r="D130" s="402"/>
      <c r="E130" s="523">
        <v>681648.31</v>
      </c>
      <c r="F130" s="402"/>
      <c r="G130" s="526">
        <v>10494</v>
      </c>
      <c r="H130" s="402"/>
      <c r="I130" s="157">
        <v>9420066.0600000024</v>
      </c>
    </row>
    <row r="131" spans="1:9" x14ac:dyDescent="0.25">
      <c r="A131" s="66" t="s">
        <v>822</v>
      </c>
      <c r="B131" s="525">
        <v>877</v>
      </c>
      <c r="C131" s="411"/>
      <c r="D131" s="402"/>
      <c r="E131" s="522">
        <v>681415.26</v>
      </c>
      <c r="F131" s="402"/>
      <c r="G131" s="525">
        <v>9708</v>
      </c>
      <c r="H131" s="402"/>
      <c r="I131" s="53">
        <v>8738417.7500000019</v>
      </c>
    </row>
    <row r="132" spans="1:9" x14ac:dyDescent="0.25">
      <c r="A132" s="69" t="s">
        <v>823</v>
      </c>
      <c r="B132" s="526">
        <v>839</v>
      </c>
      <c r="C132" s="411"/>
      <c r="D132" s="402"/>
      <c r="E132" s="523">
        <v>861010.79</v>
      </c>
      <c r="F132" s="402"/>
      <c r="G132" s="526">
        <v>8831</v>
      </c>
      <c r="H132" s="402"/>
      <c r="I132" s="157">
        <v>8057002.4900000012</v>
      </c>
    </row>
    <row r="133" spans="1:9" x14ac:dyDescent="0.25">
      <c r="A133" s="66" t="s">
        <v>824</v>
      </c>
      <c r="B133" s="525">
        <v>784</v>
      </c>
      <c r="C133" s="411"/>
      <c r="D133" s="402"/>
      <c r="E133" s="522">
        <v>843150.95</v>
      </c>
      <c r="F133" s="402"/>
      <c r="G133" s="525">
        <v>7992</v>
      </c>
      <c r="H133" s="402"/>
      <c r="I133" s="53">
        <v>7195991.7000000011</v>
      </c>
    </row>
    <row r="134" spans="1:9" x14ac:dyDescent="0.25">
      <c r="A134" s="69" t="s">
        <v>825</v>
      </c>
      <c r="B134" s="526">
        <v>722</v>
      </c>
      <c r="C134" s="411"/>
      <c r="D134" s="402"/>
      <c r="E134" s="523">
        <v>727034.74</v>
      </c>
      <c r="F134" s="402"/>
      <c r="G134" s="526">
        <v>7208</v>
      </c>
      <c r="H134" s="402"/>
      <c r="I134" s="157">
        <v>6352840.7500000009</v>
      </c>
    </row>
    <row r="135" spans="1:9" x14ac:dyDescent="0.25">
      <c r="A135" s="66" t="s">
        <v>826</v>
      </c>
      <c r="B135" s="525">
        <v>810</v>
      </c>
      <c r="C135" s="411"/>
      <c r="D135" s="402"/>
      <c r="E135" s="522">
        <v>624004.86</v>
      </c>
      <c r="F135" s="402"/>
      <c r="G135" s="525">
        <v>6486</v>
      </c>
      <c r="H135" s="402"/>
      <c r="I135" s="53">
        <v>5625806.0100000007</v>
      </c>
    </row>
    <row r="136" spans="1:9" x14ac:dyDescent="0.25">
      <c r="A136" s="69" t="s">
        <v>827</v>
      </c>
      <c r="B136" s="526">
        <v>847</v>
      </c>
      <c r="C136" s="411"/>
      <c r="D136" s="402"/>
      <c r="E136" s="523">
        <v>993985.69</v>
      </c>
      <c r="F136" s="402"/>
      <c r="G136" s="526">
        <v>5676</v>
      </c>
      <c r="H136" s="402"/>
      <c r="I136" s="157">
        <v>5001801.1500000004</v>
      </c>
    </row>
    <row r="137" spans="1:9" x14ac:dyDescent="0.25">
      <c r="A137" s="66" t="s">
        <v>828</v>
      </c>
      <c r="B137" s="525">
        <v>869</v>
      </c>
      <c r="C137" s="411"/>
      <c r="D137" s="402"/>
      <c r="E137" s="522">
        <v>593704.74</v>
      </c>
      <c r="F137" s="402"/>
      <c r="G137" s="525">
        <v>4829</v>
      </c>
      <c r="H137" s="402"/>
      <c r="I137" s="53">
        <v>4007815.46</v>
      </c>
    </row>
    <row r="138" spans="1:9" x14ac:dyDescent="0.25">
      <c r="A138" s="69" t="s">
        <v>829</v>
      </c>
      <c r="B138" s="526">
        <v>748</v>
      </c>
      <c r="C138" s="411"/>
      <c r="D138" s="402"/>
      <c r="E138" s="523">
        <v>791783.9</v>
      </c>
      <c r="F138" s="402"/>
      <c r="G138" s="526">
        <v>3960</v>
      </c>
      <c r="H138" s="402"/>
      <c r="I138" s="157">
        <v>3414110.7199999997</v>
      </c>
    </row>
    <row r="139" spans="1:9" x14ac:dyDescent="0.25">
      <c r="A139" s="66" t="s">
        <v>830</v>
      </c>
      <c r="B139" s="525">
        <v>898</v>
      </c>
      <c r="C139" s="411"/>
      <c r="D139" s="402"/>
      <c r="E139" s="522">
        <v>410818.18</v>
      </c>
      <c r="F139" s="402"/>
      <c r="G139" s="525">
        <v>3212</v>
      </c>
      <c r="H139" s="402"/>
      <c r="I139" s="53">
        <v>2622326.8199999998</v>
      </c>
    </row>
    <row r="140" spans="1:9" x14ac:dyDescent="0.25">
      <c r="A140" s="69" t="s">
        <v>831</v>
      </c>
      <c r="B140" s="526">
        <v>1187</v>
      </c>
      <c r="C140" s="411"/>
      <c r="D140" s="402"/>
      <c r="E140" s="523">
        <v>1566299.43</v>
      </c>
      <c r="F140" s="402"/>
      <c r="G140" s="526">
        <v>2314</v>
      </c>
      <c r="H140" s="402"/>
      <c r="I140" s="157">
        <v>2211508.6399999997</v>
      </c>
    </row>
    <row r="141" spans="1:9" x14ac:dyDescent="0.25">
      <c r="A141" s="66" t="s">
        <v>832</v>
      </c>
      <c r="B141" s="525">
        <v>1127</v>
      </c>
      <c r="C141" s="411"/>
      <c r="D141" s="402"/>
      <c r="E141" s="522">
        <v>645209.21</v>
      </c>
      <c r="F141" s="402"/>
      <c r="G141" s="525">
        <v>1127</v>
      </c>
      <c r="H141" s="402"/>
      <c r="I141" s="53">
        <v>645209.21</v>
      </c>
    </row>
    <row r="142" spans="1:9" x14ac:dyDescent="0.25">
      <c r="A142" s="158" t="s">
        <v>833</v>
      </c>
      <c r="B142" s="527">
        <v>184655</v>
      </c>
      <c r="C142" s="434"/>
      <c r="D142" s="435"/>
      <c r="E142" s="643">
        <v>253284003.41800019</v>
      </c>
      <c r="F142" s="435"/>
      <c r="G142" s="527">
        <v>184655</v>
      </c>
      <c r="H142" s="435"/>
      <c r="I142" s="160">
        <v>253284003.41800001</v>
      </c>
    </row>
  </sheetData>
  <sheetProtection algorithmName="SHA-512" hashValue="RN75z3I2jhRpsrMNMtCiOgcvyHc+Br0i9kQ6ZLh/hc58u0RtFgxjA41gQegnLv6/0RMeosNo78na7I62DBXUoQ==" saltValue="zgCChEyJgpH3uzAFz7yaCQ==" spinCount="100000" sheet="1" objects="1" scenarios="1"/>
  <mergeCells count="400">
    <mergeCell ref="A1:C3"/>
    <mergeCell ref="D1:I1"/>
    <mergeCell ref="D2:I2"/>
    <mergeCell ref="D3:I3"/>
    <mergeCell ref="A4:B4"/>
    <mergeCell ref="C4:E4"/>
    <mergeCell ref="F4:G4"/>
    <mergeCell ref="A7:B7"/>
    <mergeCell ref="C7:E7"/>
    <mergeCell ref="F7:G7"/>
    <mergeCell ref="A8:B8"/>
    <mergeCell ref="C8:E8"/>
    <mergeCell ref="F8:G8"/>
    <mergeCell ref="A5:B5"/>
    <mergeCell ref="C5:E5"/>
    <mergeCell ref="F5:G5"/>
    <mergeCell ref="A6:B6"/>
    <mergeCell ref="C6:E6"/>
    <mergeCell ref="F6:G6"/>
    <mergeCell ref="A11:B11"/>
    <mergeCell ref="C11:E11"/>
    <mergeCell ref="F11:G11"/>
    <mergeCell ref="A12:E12"/>
    <mergeCell ref="F12:G12"/>
    <mergeCell ref="A9:B9"/>
    <mergeCell ref="C9:E9"/>
    <mergeCell ref="F9:G9"/>
    <mergeCell ref="A10:E10"/>
    <mergeCell ref="F10:G10"/>
    <mergeCell ref="A16:E16"/>
    <mergeCell ref="F16:G16"/>
    <mergeCell ref="A17:E17"/>
    <mergeCell ref="F17:G17"/>
    <mergeCell ref="A18:E18"/>
    <mergeCell ref="F18:G18"/>
    <mergeCell ref="A13:E13"/>
    <mergeCell ref="F13:G13"/>
    <mergeCell ref="A14:E14"/>
    <mergeCell ref="F14:G14"/>
    <mergeCell ref="A15:E15"/>
    <mergeCell ref="F15:G15"/>
    <mergeCell ref="A22:E22"/>
    <mergeCell ref="F22:G22"/>
    <mergeCell ref="A23:E23"/>
    <mergeCell ref="F23:G23"/>
    <mergeCell ref="A24:E24"/>
    <mergeCell ref="F24:G24"/>
    <mergeCell ref="A19:E19"/>
    <mergeCell ref="F19:G19"/>
    <mergeCell ref="A20:E20"/>
    <mergeCell ref="F20:G20"/>
    <mergeCell ref="A21:E21"/>
    <mergeCell ref="F21:G21"/>
    <mergeCell ref="B29:D29"/>
    <mergeCell ref="E29:F29"/>
    <mergeCell ref="G29:H29"/>
    <mergeCell ref="B30:D30"/>
    <mergeCell ref="E30:F30"/>
    <mergeCell ref="G30:H30"/>
    <mergeCell ref="B27:F27"/>
    <mergeCell ref="G27:I27"/>
    <mergeCell ref="B28:D28"/>
    <mergeCell ref="E28:F28"/>
    <mergeCell ref="G28:H28"/>
    <mergeCell ref="B33:D33"/>
    <mergeCell ref="E33:F33"/>
    <mergeCell ref="G33:H33"/>
    <mergeCell ref="B34:D34"/>
    <mergeCell ref="E34:F34"/>
    <mergeCell ref="G34:H34"/>
    <mergeCell ref="B31:D31"/>
    <mergeCell ref="E31:F31"/>
    <mergeCell ref="G31:H31"/>
    <mergeCell ref="B32:D32"/>
    <mergeCell ref="E32:F32"/>
    <mergeCell ref="G32:H32"/>
    <mergeCell ref="B37:D37"/>
    <mergeCell ref="E37:F37"/>
    <mergeCell ref="G37:H37"/>
    <mergeCell ref="B38:D38"/>
    <mergeCell ref="E38:F38"/>
    <mergeCell ref="G38:H38"/>
    <mergeCell ref="B35:D35"/>
    <mergeCell ref="E35:F35"/>
    <mergeCell ref="G35:H35"/>
    <mergeCell ref="B36:D36"/>
    <mergeCell ref="E36:F36"/>
    <mergeCell ref="G36:H36"/>
    <mergeCell ref="B41:D41"/>
    <mergeCell ref="E41:F41"/>
    <mergeCell ref="G41:H41"/>
    <mergeCell ref="B42:D42"/>
    <mergeCell ref="E42:F42"/>
    <mergeCell ref="G42:H42"/>
    <mergeCell ref="B39:D39"/>
    <mergeCell ref="E39:F39"/>
    <mergeCell ref="G39:H39"/>
    <mergeCell ref="B40:D40"/>
    <mergeCell ref="E40:F40"/>
    <mergeCell ref="G40:H40"/>
    <mergeCell ref="B45:D45"/>
    <mergeCell ref="E45:F45"/>
    <mergeCell ref="G45:H45"/>
    <mergeCell ref="B46:D46"/>
    <mergeCell ref="E46:F46"/>
    <mergeCell ref="G46:H46"/>
    <mergeCell ref="B43:D43"/>
    <mergeCell ref="E43:F43"/>
    <mergeCell ref="G43:H43"/>
    <mergeCell ref="B44:D44"/>
    <mergeCell ref="E44:F44"/>
    <mergeCell ref="G44:H44"/>
    <mergeCell ref="B49:D49"/>
    <mergeCell ref="E49:F49"/>
    <mergeCell ref="G49:H49"/>
    <mergeCell ref="B50:D50"/>
    <mergeCell ref="E50:F50"/>
    <mergeCell ref="G50:H50"/>
    <mergeCell ref="B47:D47"/>
    <mergeCell ref="E47:F47"/>
    <mergeCell ref="G47:H47"/>
    <mergeCell ref="B48:D48"/>
    <mergeCell ref="E48:F48"/>
    <mergeCell ref="G48:H48"/>
    <mergeCell ref="B53:D53"/>
    <mergeCell ref="E53:F53"/>
    <mergeCell ref="G53:H53"/>
    <mergeCell ref="B54:D54"/>
    <mergeCell ref="E54:F54"/>
    <mergeCell ref="G54:H54"/>
    <mergeCell ref="B51:D51"/>
    <mergeCell ref="E51:F51"/>
    <mergeCell ref="G51:H51"/>
    <mergeCell ref="B52:D52"/>
    <mergeCell ref="E52:F52"/>
    <mergeCell ref="G52:H52"/>
    <mergeCell ref="B57:D57"/>
    <mergeCell ref="E57:F57"/>
    <mergeCell ref="G57:H57"/>
    <mergeCell ref="B58:D58"/>
    <mergeCell ref="E58:F58"/>
    <mergeCell ref="G58:H58"/>
    <mergeCell ref="B55:D55"/>
    <mergeCell ref="E55:F55"/>
    <mergeCell ref="G55:H55"/>
    <mergeCell ref="B56:D56"/>
    <mergeCell ref="E56:F56"/>
    <mergeCell ref="G56:H56"/>
    <mergeCell ref="B61:D61"/>
    <mergeCell ref="E61:F61"/>
    <mergeCell ref="G61:H61"/>
    <mergeCell ref="B62:D62"/>
    <mergeCell ref="E62:F62"/>
    <mergeCell ref="G62:H62"/>
    <mergeCell ref="B59:D59"/>
    <mergeCell ref="E59:F59"/>
    <mergeCell ref="G59:H59"/>
    <mergeCell ref="B60:D60"/>
    <mergeCell ref="E60:F60"/>
    <mergeCell ref="G60:H60"/>
    <mergeCell ref="B65:D65"/>
    <mergeCell ref="E65:F65"/>
    <mergeCell ref="G65:H65"/>
    <mergeCell ref="B66:D66"/>
    <mergeCell ref="E66:F66"/>
    <mergeCell ref="G66:H66"/>
    <mergeCell ref="B63:D63"/>
    <mergeCell ref="E63:F63"/>
    <mergeCell ref="G63:H63"/>
    <mergeCell ref="B64:D64"/>
    <mergeCell ref="E64:F64"/>
    <mergeCell ref="G64:H64"/>
    <mergeCell ref="B69:D69"/>
    <mergeCell ref="E69:F69"/>
    <mergeCell ref="G69:H69"/>
    <mergeCell ref="B70:D70"/>
    <mergeCell ref="E70:F70"/>
    <mergeCell ref="G70:H70"/>
    <mergeCell ref="B67:D67"/>
    <mergeCell ref="E67:F67"/>
    <mergeCell ref="G67:H67"/>
    <mergeCell ref="B68:D68"/>
    <mergeCell ref="E68:F68"/>
    <mergeCell ref="G68:H68"/>
    <mergeCell ref="B73:D73"/>
    <mergeCell ref="E73:F73"/>
    <mergeCell ref="G73:H73"/>
    <mergeCell ref="B74:D74"/>
    <mergeCell ref="E74:F74"/>
    <mergeCell ref="G74:H74"/>
    <mergeCell ref="B71:D71"/>
    <mergeCell ref="E71:F71"/>
    <mergeCell ref="G71:H71"/>
    <mergeCell ref="B72:D72"/>
    <mergeCell ref="E72:F72"/>
    <mergeCell ref="G72:H72"/>
    <mergeCell ref="B77:D77"/>
    <mergeCell ref="E77:F77"/>
    <mergeCell ref="G77:H77"/>
    <mergeCell ref="B78:D78"/>
    <mergeCell ref="E78:F78"/>
    <mergeCell ref="G78:H78"/>
    <mergeCell ref="B75:D75"/>
    <mergeCell ref="E75:F75"/>
    <mergeCell ref="G75:H75"/>
    <mergeCell ref="B76:D76"/>
    <mergeCell ref="E76:F76"/>
    <mergeCell ref="G76:H76"/>
    <mergeCell ref="B81:D81"/>
    <mergeCell ref="E81:F81"/>
    <mergeCell ref="G81:H81"/>
    <mergeCell ref="B82:D82"/>
    <mergeCell ref="E82:F82"/>
    <mergeCell ref="G82:H82"/>
    <mergeCell ref="B79:D79"/>
    <mergeCell ref="E79:F79"/>
    <mergeCell ref="G79:H79"/>
    <mergeCell ref="B80:D80"/>
    <mergeCell ref="E80:F80"/>
    <mergeCell ref="G80:H80"/>
    <mergeCell ref="B85:D85"/>
    <mergeCell ref="E85:F85"/>
    <mergeCell ref="G85:H85"/>
    <mergeCell ref="B86:D86"/>
    <mergeCell ref="E86:F86"/>
    <mergeCell ref="G86:H86"/>
    <mergeCell ref="B83:D83"/>
    <mergeCell ref="E83:F83"/>
    <mergeCell ref="G83:H83"/>
    <mergeCell ref="B84:D84"/>
    <mergeCell ref="E84:F84"/>
    <mergeCell ref="G84:H84"/>
    <mergeCell ref="B89:D89"/>
    <mergeCell ref="E89:F89"/>
    <mergeCell ref="G89:H89"/>
    <mergeCell ref="B90:D90"/>
    <mergeCell ref="E90:F90"/>
    <mergeCell ref="G90:H90"/>
    <mergeCell ref="B87:D87"/>
    <mergeCell ref="E87:F87"/>
    <mergeCell ref="G87:H87"/>
    <mergeCell ref="B88:D88"/>
    <mergeCell ref="E88:F88"/>
    <mergeCell ref="G88:H88"/>
    <mergeCell ref="B93:D93"/>
    <mergeCell ref="E93:F93"/>
    <mergeCell ref="G93:H93"/>
    <mergeCell ref="B94:D94"/>
    <mergeCell ref="E94:F94"/>
    <mergeCell ref="G94:H94"/>
    <mergeCell ref="B91:D91"/>
    <mergeCell ref="E91:F91"/>
    <mergeCell ref="G91:H91"/>
    <mergeCell ref="B92:D92"/>
    <mergeCell ref="E92:F92"/>
    <mergeCell ref="G92:H92"/>
    <mergeCell ref="B97:D97"/>
    <mergeCell ref="E97:F97"/>
    <mergeCell ref="G97:H97"/>
    <mergeCell ref="B98:D98"/>
    <mergeCell ref="E98:F98"/>
    <mergeCell ref="G98:H98"/>
    <mergeCell ref="B95:D95"/>
    <mergeCell ref="E95:F95"/>
    <mergeCell ref="G95:H95"/>
    <mergeCell ref="B96:D96"/>
    <mergeCell ref="E96:F96"/>
    <mergeCell ref="G96:H96"/>
    <mergeCell ref="B101:D101"/>
    <mergeCell ref="E101:F101"/>
    <mergeCell ref="G101:H101"/>
    <mergeCell ref="B102:D102"/>
    <mergeCell ref="E102:F102"/>
    <mergeCell ref="G102:H102"/>
    <mergeCell ref="B99:D99"/>
    <mergeCell ref="E99:F99"/>
    <mergeCell ref="G99:H99"/>
    <mergeCell ref="B100:D100"/>
    <mergeCell ref="E100:F100"/>
    <mergeCell ref="G100:H100"/>
    <mergeCell ref="B105:D105"/>
    <mergeCell ref="E105:F105"/>
    <mergeCell ref="G105:H105"/>
    <mergeCell ref="B106:D106"/>
    <mergeCell ref="E106:F106"/>
    <mergeCell ref="G106:H106"/>
    <mergeCell ref="B103:D103"/>
    <mergeCell ref="E103:F103"/>
    <mergeCell ref="G103:H103"/>
    <mergeCell ref="B104:D104"/>
    <mergeCell ref="E104:F104"/>
    <mergeCell ref="G104:H104"/>
    <mergeCell ref="B109:D109"/>
    <mergeCell ref="E109:F109"/>
    <mergeCell ref="G109:H109"/>
    <mergeCell ref="B110:D110"/>
    <mergeCell ref="E110:F110"/>
    <mergeCell ref="G110:H110"/>
    <mergeCell ref="B107:D107"/>
    <mergeCell ref="E107:F107"/>
    <mergeCell ref="G107:H107"/>
    <mergeCell ref="B108:D108"/>
    <mergeCell ref="E108:F108"/>
    <mergeCell ref="G108:H108"/>
    <mergeCell ref="B113:D113"/>
    <mergeCell ref="E113:F113"/>
    <mergeCell ref="G113:H113"/>
    <mergeCell ref="B114:D114"/>
    <mergeCell ref="E114:F114"/>
    <mergeCell ref="G114:H114"/>
    <mergeCell ref="B111:D111"/>
    <mergeCell ref="E111:F111"/>
    <mergeCell ref="G111:H111"/>
    <mergeCell ref="B112:D112"/>
    <mergeCell ref="E112:F112"/>
    <mergeCell ref="G112:H112"/>
    <mergeCell ref="B117:D117"/>
    <mergeCell ref="E117:F117"/>
    <mergeCell ref="G117:H117"/>
    <mergeCell ref="B118:D118"/>
    <mergeCell ref="E118:F118"/>
    <mergeCell ref="G118:H118"/>
    <mergeCell ref="B115:D115"/>
    <mergeCell ref="E115:F115"/>
    <mergeCell ref="G115:H115"/>
    <mergeCell ref="B116:D116"/>
    <mergeCell ref="E116:F116"/>
    <mergeCell ref="G116:H116"/>
    <mergeCell ref="B121:D121"/>
    <mergeCell ref="E121:F121"/>
    <mergeCell ref="G121:H121"/>
    <mergeCell ref="B122:D122"/>
    <mergeCell ref="E122:F122"/>
    <mergeCell ref="G122:H122"/>
    <mergeCell ref="B119:D119"/>
    <mergeCell ref="E119:F119"/>
    <mergeCell ref="G119:H119"/>
    <mergeCell ref="B120:D120"/>
    <mergeCell ref="E120:F120"/>
    <mergeCell ref="G120:H120"/>
    <mergeCell ref="B125:D125"/>
    <mergeCell ref="E125:F125"/>
    <mergeCell ref="G125:H125"/>
    <mergeCell ref="B126:D126"/>
    <mergeCell ref="E126:F126"/>
    <mergeCell ref="G126:H126"/>
    <mergeCell ref="B123:D123"/>
    <mergeCell ref="E123:F123"/>
    <mergeCell ref="G123:H123"/>
    <mergeCell ref="B124:D124"/>
    <mergeCell ref="E124:F124"/>
    <mergeCell ref="G124:H124"/>
    <mergeCell ref="B129:D129"/>
    <mergeCell ref="E129:F129"/>
    <mergeCell ref="G129:H129"/>
    <mergeCell ref="B130:D130"/>
    <mergeCell ref="E130:F130"/>
    <mergeCell ref="G130:H130"/>
    <mergeCell ref="B127:D127"/>
    <mergeCell ref="E127:F127"/>
    <mergeCell ref="G127:H127"/>
    <mergeCell ref="B128:D128"/>
    <mergeCell ref="E128:F128"/>
    <mergeCell ref="G128:H128"/>
    <mergeCell ref="B133:D133"/>
    <mergeCell ref="E133:F133"/>
    <mergeCell ref="G133:H133"/>
    <mergeCell ref="B134:D134"/>
    <mergeCell ref="E134:F134"/>
    <mergeCell ref="G134:H134"/>
    <mergeCell ref="B131:D131"/>
    <mergeCell ref="E131:F131"/>
    <mergeCell ref="G131:H131"/>
    <mergeCell ref="B132:D132"/>
    <mergeCell ref="E132:F132"/>
    <mergeCell ref="G132:H132"/>
    <mergeCell ref="B137:D137"/>
    <mergeCell ref="E137:F137"/>
    <mergeCell ref="G137:H137"/>
    <mergeCell ref="B138:D138"/>
    <mergeCell ref="E138:F138"/>
    <mergeCell ref="G138:H138"/>
    <mergeCell ref="B135:D135"/>
    <mergeCell ref="E135:F135"/>
    <mergeCell ref="G135:H135"/>
    <mergeCell ref="B136:D136"/>
    <mergeCell ref="E136:F136"/>
    <mergeCell ref="G136:H136"/>
    <mergeCell ref="B141:D141"/>
    <mergeCell ref="E141:F141"/>
    <mergeCell ref="G141:H141"/>
    <mergeCell ref="B142:D142"/>
    <mergeCell ref="E142:F142"/>
    <mergeCell ref="G142:H142"/>
    <mergeCell ref="B139:D139"/>
    <mergeCell ref="E139:F139"/>
    <mergeCell ref="G139:H139"/>
    <mergeCell ref="B140:D140"/>
    <mergeCell ref="E140:F140"/>
    <mergeCell ref="G140:H140"/>
  </mergeCells>
  <pageMargins left="0.23622047244094491" right="0.23622047244094491" top="0.23622047244094491" bottom="0.23622047244094491" header="0.23622047244094491" footer="0.23622047244094491"/>
  <pageSetup scale="35"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111"/>
  <sheetViews>
    <sheetView showGridLines="0" zoomScale="90" zoomScaleNormal="90" workbookViewId="0">
      <selection activeCell="U35" sqref="U35"/>
    </sheetView>
  </sheetViews>
  <sheetFormatPr baseColWidth="10" defaultColWidth="9.140625" defaultRowHeight="15" x14ac:dyDescent="0.25"/>
  <cols>
    <col min="1" max="1" width="25" customWidth="1"/>
    <col min="2" max="2" width="18.28515625" customWidth="1"/>
    <col min="3" max="3" width="26.7109375" customWidth="1"/>
    <col min="4" max="4" width="16.7109375" customWidth="1"/>
    <col min="5" max="5" width="20.28515625" customWidth="1"/>
  </cols>
  <sheetData>
    <row r="1" spans="1:5" ht="18" customHeight="1" x14ac:dyDescent="0.25">
      <c r="A1" s="361"/>
      <c r="B1" s="361"/>
      <c r="C1" s="361"/>
      <c r="D1" s="361"/>
      <c r="E1" s="361"/>
    </row>
    <row r="2" spans="1:5" ht="18" customHeight="1" x14ac:dyDescent="0.25">
      <c r="A2" s="361"/>
      <c r="B2" s="361"/>
      <c r="C2" s="361"/>
      <c r="D2" s="361"/>
      <c r="E2" s="361"/>
    </row>
    <row r="3" spans="1:5" ht="18" customHeight="1" x14ac:dyDescent="0.25">
      <c r="A3" s="361"/>
      <c r="B3" s="361"/>
      <c r="C3" s="361"/>
      <c r="D3" s="361"/>
      <c r="E3" s="361"/>
    </row>
    <row r="4" spans="1:5" x14ac:dyDescent="0.25">
      <c r="A4" s="152" t="s">
        <v>2</v>
      </c>
      <c r="B4" s="152" t="s">
        <v>2</v>
      </c>
      <c r="C4" s="153" t="s">
        <v>2</v>
      </c>
      <c r="D4" s="153" t="s">
        <v>2</v>
      </c>
      <c r="E4" s="153" t="s">
        <v>2</v>
      </c>
    </row>
    <row r="5" spans="1:5" ht="15.75" x14ac:dyDescent="0.25">
      <c r="A5" s="154" t="s">
        <v>62</v>
      </c>
      <c r="B5" s="154" t="s">
        <v>2</v>
      </c>
      <c r="C5" s="153" t="s">
        <v>2</v>
      </c>
      <c r="D5" s="153" t="s">
        <v>2</v>
      </c>
      <c r="E5" s="153" t="s">
        <v>2</v>
      </c>
    </row>
    <row r="6" spans="1:5" x14ac:dyDescent="0.25">
      <c r="A6" s="152" t="s">
        <v>2</v>
      </c>
      <c r="B6" s="354" t="s">
        <v>2</v>
      </c>
      <c r="C6" s="153" t="s">
        <v>2</v>
      </c>
      <c r="D6" s="153" t="s">
        <v>2</v>
      </c>
      <c r="E6" s="153" t="s">
        <v>2</v>
      </c>
    </row>
    <row r="7" spans="1:5" ht="38.25" x14ac:dyDescent="0.25">
      <c r="A7" s="223" t="s">
        <v>96</v>
      </c>
      <c r="B7" s="355" t="s">
        <v>62</v>
      </c>
      <c r="C7" s="223" t="s">
        <v>834</v>
      </c>
      <c r="D7" s="223" t="s">
        <v>835</v>
      </c>
      <c r="E7" s="223" t="s">
        <v>836</v>
      </c>
    </row>
    <row r="8" spans="1:5" x14ac:dyDescent="0.25">
      <c r="A8" s="224">
        <v>41943</v>
      </c>
      <c r="B8" s="351">
        <v>72495290.120000005</v>
      </c>
      <c r="C8" s="225">
        <v>2857970161.6700001</v>
      </c>
      <c r="D8" s="226">
        <v>2.5366006650000002E-2</v>
      </c>
      <c r="E8" s="226">
        <v>0.265319258</v>
      </c>
    </row>
    <row r="9" spans="1:5" x14ac:dyDescent="0.25">
      <c r="A9" s="227">
        <v>41973</v>
      </c>
      <c r="B9" s="352">
        <v>66786834.18</v>
      </c>
      <c r="C9" s="228">
        <v>3291807123.7800002</v>
      </c>
      <c r="D9" s="229">
        <v>2.0288805409999999E-2</v>
      </c>
      <c r="E9" s="229">
        <v>0.21805384929999999</v>
      </c>
    </row>
    <row r="10" spans="1:5" x14ac:dyDescent="0.25">
      <c r="A10" s="224">
        <v>42004</v>
      </c>
      <c r="B10" s="353">
        <v>58862866.390000001</v>
      </c>
      <c r="C10" s="225">
        <v>3295545440.1399999</v>
      </c>
      <c r="D10" s="226">
        <v>1.7861342669999999E-2</v>
      </c>
      <c r="E10" s="226">
        <v>0.1944849401</v>
      </c>
    </row>
    <row r="11" spans="1:5" x14ac:dyDescent="0.25">
      <c r="A11" s="227">
        <v>42035</v>
      </c>
      <c r="B11" s="352">
        <v>62392403.259999998</v>
      </c>
      <c r="C11" s="228">
        <v>3298770821.3200002</v>
      </c>
      <c r="D11" s="229">
        <v>1.891383386E-2</v>
      </c>
      <c r="E11" s="229">
        <v>0.2047826928</v>
      </c>
    </row>
    <row r="12" spans="1:5" x14ac:dyDescent="0.25">
      <c r="A12" s="224">
        <v>42063</v>
      </c>
      <c r="B12" s="353">
        <v>60093393.350000001</v>
      </c>
      <c r="C12" s="225">
        <v>3303078602.1399999</v>
      </c>
      <c r="D12" s="226">
        <v>1.819314663E-2</v>
      </c>
      <c r="E12" s="226">
        <v>0.1977444843</v>
      </c>
    </row>
    <row r="13" spans="1:5" x14ac:dyDescent="0.25">
      <c r="A13" s="227">
        <v>42094</v>
      </c>
      <c r="B13" s="352">
        <v>138230637.25</v>
      </c>
      <c r="C13" s="228">
        <v>3308043452.8600001</v>
      </c>
      <c r="D13" s="229">
        <v>4.1786221739999997E-2</v>
      </c>
      <c r="E13" s="229">
        <v>0.40083155129999998</v>
      </c>
    </row>
    <row r="14" spans="1:5" x14ac:dyDescent="0.25">
      <c r="A14" s="224">
        <v>42124</v>
      </c>
      <c r="B14" s="353">
        <v>80187283.200000003</v>
      </c>
      <c r="C14" s="225">
        <v>3315382500.8899999</v>
      </c>
      <c r="D14" s="226">
        <v>2.4186434949999999E-2</v>
      </c>
      <c r="E14" s="226">
        <v>0.25457798869999998</v>
      </c>
    </row>
    <row r="15" spans="1:5" x14ac:dyDescent="0.25">
      <c r="A15" s="227">
        <v>42155</v>
      </c>
      <c r="B15" s="352">
        <v>72959274.260000005</v>
      </c>
      <c r="C15" s="228">
        <v>3320216904.8499999</v>
      </c>
      <c r="D15" s="229">
        <v>2.1974249380000001E-2</v>
      </c>
      <c r="E15" s="229">
        <v>0.23404461339999999</v>
      </c>
    </row>
    <row r="16" spans="1:5" x14ac:dyDescent="0.25">
      <c r="A16" s="224">
        <v>42185</v>
      </c>
      <c r="B16" s="353">
        <v>79449934.840000004</v>
      </c>
      <c r="C16" s="225">
        <v>3324021311.2199998</v>
      </c>
      <c r="D16" s="226">
        <v>2.3901752549999999E-2</v>
      </c>
      <c r="E16" s="226">
        <v>0.2519641775</v>
      </c>
    </row>
    <row r="17" spans="1:5" x14ac:dyDescent="0.25">
      <c r="A17" s="227">
        <v>42216</v>
      </c>
      <c r="B17" s="352">
        <v>75876749.780000001</v>
      </c>
      <c r="C17" s="228">
        <v>3328478001.4899998</v>
      </c>
      <c r="D17" s="229">
        <v>2.279622991E-2</v>
      </c>
      <c r="E17" s="229">
        <v>0.24173396</v>
      </c>
    </row>
    <row r="18" spans="1:5" x14ac:dyDescent="0.25">
      <c r="A18" s="224">
        <v>42247</v>
      </c>
      <c r="B18" s="353">
        <v>64524115.32</v>
      </c>
      <c r="C18" s="225">
        <v>3333074701.98</v>
      </c>
      <c r="D18" s="226">
        <v>1.9358736630000001E-2</v>
      </c>
      <c r="E18" s="226">
        <v>0.20909929590000001</v>
      </c>
    </row>
    <row r="19" spans="1:5" x14ac:dyDescent="0.25">
      <c r="A19" s="227">
        <v>42277</v>
      </c>
      <c r="B19" s="352">
        <v>120589185.89</v>
      </c>
      <c r="C19" s="228">
        <v>3337158924.6799998</v>
      </c>
      <c r="D19" s="229">
        <v>3.613528412E-2</v>
      </c>
      <c r="E19" s="229">
        <v>0.35702662639999999</v>
      </c>
    </row>
    <row r="20" spans="1:5" x14ac:dyDescent="0.25">
      <c r="A20" s="224">
        <v>42308</v>
      </c>
      <c r="B20" s="353">
        <v>75296217.310000002</v>
      </c>
      <c r="C20" s="225">
        <v>3344014310.04</v>
      </c>
      <c r="D20" s="226">
        <v>2.2516715039999999E-2</v>
      </c>
      <c r="E20" s="226">
        <v>0.23912717040000001</v>
      </c>
    </row>
    <row r="21" spans="1:5" x14ac:dyDescent="0.25">
      <c r="A21" s="227">
        <v>42338</v>
      </c>
      <c r="B21" s="352">
        <v>72438139.510000005</v>
      </c>
      <c r="C21" s="228">
        <v>4301376074.5799999</v>
      </c>
      <c r="D21" s="229">
        <v>1.684068964E-2</v>
      </c>
      <c r="E21" s="229">
        <v>0.1843820873</v>
      </c>
    </row>
    <row r="22" spans="1:5" x14ac:dyDescent="0.25">
      <c r="A22" s="224">
        <v>42369</v>
      </c>
      <c r="B22" s="353">
        <v>69718454.439999998</v>
      </c>
      <c r="C22" s="225">
        <v>4294505232.27</v>
      </c>
      <c r="D22" s="226">
        <v>1.6234339149999999E-2</v>
      </c>
      <c r="E22" s="226">
        <v>0.17832531130000001</v>
      </c>
    </row>
    <row r="23" spans="1:5" x14ac:dyDescent="0.25">
      <c r="A23" s="227">
        <v>42400</v>
      </c>
      <c r="B23" s="352">
        <v>66170726.689999998</v>
      </c>
      <c r="C23" s="228">
        <v>4287010299.77</v>
      </c>
      <c r="D23" s="229">
        <v>1.543516858E-2</v>
      </c>
      <c r="E23" s="229">
        <v>0.17027949119999999</v>
      </c>
    </row>
    <row r="24" spans="1:5" x14ac:dyDescent="0.25">
      <c r="A24" s="224">
        <v>42429</v>
      </c>
      <c r="B24" s="353">
        <v>75574398.829999998</v>
      </c>
      <c r="C24" s="225">
        <v>4280363490.7800002</v>
      </c>
      <c r="D24" s="226">
        <v>1.7656070329999999E-2</v>
      </c>
      <c r="E24" s="226">
        <v>0.19246233160000001</v>
      </c>
    </row>
    <row r="25" spans="1:5" x14ac:dyDescent="0.25">
      <c r="A25" s="227">
        <v>42460</v>
      </c>
      <c r="B25" s="352">
        <v>143300028.08000001</v>
      </c>
      <c r="C25" s="228">
        <v>4274172803.25</v>
      </c>
      <c r="D25" s="229">
        <v>3.3526961750000001E-2</v>
      </c>
      <c r="E25" s="229">
        <v>0.3358335771</v>
      </c>
    </row>
    <row r="26" spans="1:5" x14ac:dyDescent="0.25">
      <c r="A26" s="224">
        <v>42490</v>
      </c>
      <c r="B26" s="353">
        <v>89923410.170000002</v>
      </c>
      <c r="C26" s="225">
        <v>4267273671.9499998</v>
      </c>
      <c r="D26" s="226">
        <v>2.1072801299999999E-2</v>
      </c>
      <c r="E26" s="226">
        <v>0.2255297453</v>
      </c>
    </row>
    <row r="27" spans="1:5" x14ac:dyDescent="0.25">
      <c r="A27" s="227">
        <v>42521</v>
      </c>
      <c r="B27" s="352">
        <v>78169591.569999993</v>
      </c>
      <c r="C27" s="228">
        <v>4261650148.5300002</v>
      </c>
      <c r="D27" s="229">
        <v>1.834256423E-2</v>
      </c>
      <c r="E27" s="229">
        <v>0.19920836650000001</v>
      </c>
    </row>
    <row r="28" spans="1:5" x14ac:dyDescent="0.25">
      <c r="A28" s="224">
        <v>42551</v>
      </c>
      <c r="B28" s="353">
        <v>88944152.75</v>
      </c>
      <c r="C28" s="225">
        <v>4804347133.4099998</v>
      </c>
      <c r="D28" s="226">
        <v>1.8513265229999999E-2</v>
      </c>
      <c r="E28" s="226">
        <v>0.20087777100000001</v>
      </c>
    </row>
    <row r="29" spans="1:5" x14ac:dyDescent="0.25">
      <c r="A29" s="227">
        <v>42582</v>
      </c>
      <c r="B29" s="352">
        <v>78618670.209999993</v>
      </c>
      <c r="C29" s="228">
        <v>4765400065.2600002</v>
      </c>
      <c r="D29" s="229">
        <v>1.6497811120000001E-2</v>
      </c>
      <c r="E29" s="229">
        <v>0.18096215439999999</v>
      </c>
    </row>
    <row r="30" spans="1:5" x14ac:dyDescent="0.25">
      <c r="A30" s="224">
        <v>42613</v>
      </c>
      <c r="B30" s="353">
        <v>77835016.719999999</v>
      </c>
      <c r="C30" s="225">
        <v>4713227787.7399998</v>
      </c>
      <c r="D30" s="226">
        <v>1.6514164009999999E-2</v>
      </c>
      <c r="E30" s="226">
        <v>0.18112555920000001</v>
      </c>
    </row>
    <row r="31" spans="1:5" x14ac:dyDescent="0.25">
      <c r="A31" s="227">
        <v>42643</v>
      </c>
      <c r="B31" s="352">
        <v>129496887.73999999</v>
      </c>
      <c r="C31" s="228">
        <v>4660152432.8400002</v>
      </c>
      <c r="D31" s="229">
        <v>2.778812273E-2</v>
      </c>
      <c r="E31" s="229">
        <v>0.28693179969999999</v>
      </c>
    </row>
    <row r="32" spans="1:5" x14ac:dyDescent="0.25">
      <c r="A32" s="224">
        <v>42674</v>
      </c>
      <c r="B32" s="353">
        <v>82752830.5</v>
      </c>
      <c r="C32" s="225">
        <v>4840848578.8699999</v>
      </c>
      <c r="D32" s="226">
        <v>1.7094695100000001E-2</v>
      </c>
      <c r="E32" s="226">
        <v>0.18690713819999999</v>
      </c>
    </row>
    <row r="33" spans="1:5" x14ac:dyDescent="0.25">
      <c r="A33" s="227">
        <v>42704</v>
      </c>
      <c r="B33" s="352">
        <v>83042789.909999996</v>
      </c>
      <c r="C33" s="228">
        <v>4792613805.8599997</v>
      </c>
      <c r="D33" s="229">
        <v>1.732724423E-2</v>
      </c>
      <c r="E33" s="229">
        <v>0.18921260770000001</v>
      </c>
    </row>
    <row r="34" spans="1:5" x14ac:dyDescent="0.25">
      <c r="A34" s="224">
        <v>42735</v>
      </c>
      <c r="B34" s="353">
        <v>68944637.629999995</v>
      </c>
      <c r="C34" s="225">
        <v>4741460050.9700003</v>
      </c>
      <c r="D34" s="226">
        <v>1.454080323E-2</v>
      </c>
      <c r="E34" s="226">
        <v>0.16118968440000001</v>
      </c>
    </row>
    <row r="35" spans="1:5" x14ac:dyDescent="0.25">
      <c r="A35" s="227">
        <v>42766</v>
      </c>
      <c r="B35" s="352">
        <v>73015734.890000001</v>
      </c>
      <c r="C35" s="228">
        <v>4701563876.3100004</v>
      </c>
      <c r="D35" s="229">
        <v>1.553009526E-2</v>
      </c>
      <c r="E35" s="229">
        <v>0.171238951</v>
      </c>
    </row>
    <row r="36" spans="1:5" x14ac:dyDescent="0.25">
      <c r="A36" s="224">
        <v>42794</v>
      </c>
      <c r="B36" s="353">
        <v>72537102.5</v>
      </c>
      <c r="C36" s="225">
        <v>4663635883.8599997</v>
      </c>
      <c r="D36" s="226">
        <v>1.555376627E-2</v>
      </c>
      <c r="E36" s="226">
        <v>0.17147804429999999</v>
      </c>
    </row>
    <row r="37" spans="1:5" x14ac:dyDescent="0.25">
      <c r="A37" s="227">
        <v>42825</v>
      </c>
      <c r="B37" s="352">
        <v>140114464.68000001</v>
      </c>
      <c r="C37" s="228">
        <v>4626174156.9099998</v>
      </c>
      <c r="D37" s="229">
        <v>3.0287330290000001E-2</v>
      </c>
      <c r="E37" s="229">
        <v>0.30861995800000003</v>
      </c>
    </row>
    <row r="38" spans="1:5" x14ac:dyDescent="0.25">
      <c r="A38" s="224">
        <v>42855</v>
      </c>
      <c r="B38" s="353">
        <v>73481781.120000005</v>
      </c>
      <c r="C38" s="225">
        <v>4570344080.75</v>
      </c>
      <c r="D38" s="226">
        <v>1.6077953829999998E-2</v>
      </c>
      <c r="E38" s="226">
        <v>0.17675651980000001</v>
      </c>
    </row>
    <row r="39" spans="1:5" x14ac:dyDescent="0.25">
      <c r="A39" s="227">
        <v>42886</v>
      </c>
      <c r="B39" s="352">
        <v>93978440.560000002</v>
      </c>
      <c r="C39" s="228">
        <v>5311298308.2399998</v>
      </c>
      <c r="D39" s="229">
        <v>1.7694061810000002E-2</v>
      </c>
      <c r="E39" s="229">
        <v>0.19283702350000001</v>
      </c>
    </row>
    <row r="40" spans="1:5" x14ac:dyDescent="0.25">
      <c r="A40" s="224">
        <v>42916</v>
      </c>
      <c r="B40" s="353">
        <v>96848562.549999997</v>
      </c>
      <c r="C40" s="225">
        <v>5266568129.3000002</v>
      </c>
      <c r="D40" s="226">
        <v>1.8389311629999999E-2</v>
      </c>
      <c r="E40" s="226">
        <v>0.1996658596</v>
      </c>
    </row>
    <row r="41" spans="1:5" x14ac:dyDescent="0.25">
      <c r="A41" s="227">
        <v>42947</v>
      </c>
      <c r="B41" s="352">
        <v>86685650.170000002</v>
      </c>
      <c r="C41" s="228">
        <v>5210271036.0600004</v>
      </c>
      <c r="D41" s="229">
        <v>1.663745505E-2</v>
      </c>
      <c r="E41" s="229">
        <v>0.18235657189999999</v>
      </c>
    </row>
    <row r="42" spans="1:5" x14ac:dyDescent="0.25">
      <c r="A42" s="224">
        <v>42978</v>
      </c>
      <c r="B42" s="353">
        <v>85602780.640000001</v>
      </c>
      <c r="C42" s="225">
        <v>5157445444.5100002</v>
      </c>
      <c r="D42" s="226">
        <v>1.659790328E-2</v>
      </c>
      <c r="E42" s="226">
        <v>0.18196184779999999</v>
      </c>
    </row>
    <row r="43" spans="1:5" x14ac:dyDescent="0.25">
      <c r="A43" s="227">
        <v>43008</v>
      </c>
      <c r="B43" s="352">
        <v>133690750.40000001</v>
      </c>
      <c r="C43" s="228">
        <v>5104936203.6300001</v>
      </c>
      <c r="D43" s="229">
        <v>2.61885252E-2</v>
      </c>
      <c r="E43" s="229">
        <v>0.27272501100000002</v>
      </c>
    </row>
    <row r="44" spans="1:5" x14ac:dyDescent="0.25">
      <c r="A44" s="224">
        <v>43039</v>
      </c>
      <c r="B44" s="353">
        <v>94556875.030000001</v>
      </c>
      <c r="C44" s="225">
        <v>5060548795.9799995</v>
      </c>
      <c r="D44" s="226">
        <v>1.8685102910000001E-2</v>
      </c>
      <c r="E44" s="226">
        <v>0.20255506910000001</v>
      </c>
    </row>
    <row r="45" spans="1:5" x14ac:dyDescent="0.25">
      <c r="A45" s="227">
        <v>43069</v>
      </c>
      <c r="B45" s="352">
        <v>85298703.290000007</v>
      </c>
      <c r="C45" s="228">
        <v>5047922655.1099997</v>
      </c>
      <c r="D45" s="229">
        <v>1.6897783329999999E-2</v>
      </c>
      <c r="E45" s="229">
        <v>0.18495027720000001</v>
      </c>
    </row>
    <row r="46" spans="1:5" x14ac:dyDescent="0.25">
      <c r="A46" s="224">
        <v>43100</v>
      </c>
      <c r="B46" s="353">
        <v>63371551.270000003</v>
      </c>
      <c r="C46" s="225">
        <v>5036096611.46</v>
      </c>
      <c r="D46" s="226">
        <v>1.2583466160000001E-2</v>
      </c>
      <c r="E46" s="226">
        <v>0.1409771027</v>
      </c>
    </row>
    <row r="47" spans="1:5" x14ac:dyDescent="0.25">
      <c r="A47" s="227">
        <v>43131</v>
      </c>
      <c r="B47" s="352">
        <v>80326929.159999996</v>
      </c>
      <c r="C47" s="228">
        <v>5025700209.7200003</v>
      </c>
      <c r="D47" s="229">
        <v>1.5983231350000002E-2</v>
      </c>
      <c r="E47" s="229">
        <v>0.17580496919999999</v>
      </c>
    </row>
    <row r="48" spans="1:5" x14ac:dyDescent="0.25">
      <c r="A48" s="224">
        <v>43159</v>
      </c>
      <c r="B48" s="353">
        <v>81349605.370000005</v>
      </c>
      <c r="C48" s="225">
        <v>5201380301.6700001</v>
      </c>
      <c r="D48" s="226">
        <v>1.5640003360000002E-2</v>
      </c>
      <c r="E48" s="226">
        <v>0.17234856300000001</v>
      </c>
    </row>
    <row r="49" spans="1:5" x14ac:dyDescent="0.25">
      <c r="A49" s="227">
        <v>43190</v>
      </c>
      <c r="B49" s="352">
        <v>134825540.58000001</v>
      </c>
      <c r="C49" s="228">
        <v>5193011877.2600002</v>
      </c>
      <c r="D49" s="229">
        <v>2.5962879299999998E-2</v>
      </c>
      <c r="E49" s="229">
        <v>0.27070019299999998</v>
      </c>
    </row>
    <row r="50" spans="1:5" x14ac:dyDescent="0.25">
      <c r="A50" s="224">
        <v>43220</v>
      </c>
      <c r="B50" s="353">
        <v>93228738.390000001</v>
      </c>
      <c r="C50" s="225">
        <v>5178506275.4899998</v>
      </c>
      <c r="D50" s="226">
        <v>1.8003017360000002E-2</v>
      </c>
      <c r="E50" s="226">
        <v>0.19587819270000001</v>
      </c>
    </row>
    <row r="51" spans="1:5" x14ac:dyDescent="0.25">
      <c r="A51" s="227">
        <v>43251</v>
      </c>
      <c r="B51" s="352">
        <v>92842255.719999999</v>
      </c>
      <c r="C51" s="228">
        <v>5542036312.6999998</v>
      </c>
      <c r="D51" s="229">
        <v>1.675237232E-2</v>
      </c>
      <c r="E51" s="229">
        <v>0.18350244809999999</v>
      </c>
    </row>
    <row r="52" spans="1:5" x14ac:dyDescent="0.25">
      <c r="A52" s="224">
        <v>43281</v>
      </c>
      <c r="B52" s="353">
        <v>92517802.659999996</v>
      </c>
      <c r="C52" s="225">
        <v>5519574170.1400003</v>
      </c>
      <c r="D52" s="226">
        <v>1.6761764549999999E-2</v>
      </c>
      <c r="E52" s="226">
        <v>0.18359603590000001</v>
      </c>
    </row>
    <row r="53" spans="1:5" x14ac:dyDescent="0.25">
      <c r="A53" s="227">
        <v>43312</v>
      </c>
      <c r="B53" s="352">
        <v>93303518.25</v>
      </c>
      <c r="C53" s="228">
        <v>5497287083.8199997</v>
      </c>
      <c r="D53" s="229">
        <v>1.6972647930000001E-2</v>
      </c>
      <c r="E53" s="229">
        <v>0.18569477140000001</v>
      </c>
    </row>
    <row r="54" spans="1:5" x14ac:dyDescent="0.25">
      <c r="A54" s="224">
        <v>43343</v>
      </c>
      <c r="B54" s="353">
        <v>88691982.939999998</v>
      </c>
      <c r="C54" s="225">
        <v>5464076458.4700003</v>
      </c>
      <c r="D54" s="226">
        <v>1.6231834170000001E-2</v>
      </c>
      <c r="E54" s="226">
        <v>0.17830020390000001</v>
      </c>
    </row>
    <row r="55" spans="1:5" x14ac:dyDescent="0.25">
      <c r="A55" s="227">
        <v>43373</v>
      </c>
      <c r="B55" s="352">
        <v>112928598.06999999</v>
      </c>
      <c r="C55" s="228">
        <v>5436442715.0100002</v>
      </c>
      <c r="D55" s="229">
        <v>2.0772516880000001E-2</v>
      </c>
      <c r="E55" s="229">
        <v>0.22267411989999999</v>
      </c>
    </row>
    <row r="56" spans="1:5" x14ac:dyDescent="0.25">
      <c r="A56" s="224">
        <v>43404</v>
      </c>
      <c r="B56" s="353">
        <v>103617298.42</v>
      </c>
      <c r="C56" s="225">
        <v>5410658135.0900002</v>
      </c>
      <c r="D56" s="226">
        <v>1.9150590530000001E-2</v>
      </c>
      <c r="E56" s="226">
        <v>0.2070824701</v>
      </c>
    </row>
    <row r="57" spans="1:5" x14ac:dyDescent="0.25">
      <c r="A57" s="227">
        <v>43434</v>
      </c>
      <c r="B57" s="352">
        <v>99974874.700000003</v>
      </c>
      <c r="C57" s="228">
        <v>5693626730.21</v>
      </c>
      <c r="D57" s="229">
        <v>1.7559084820000001E-2</v>
      </c>
      <c r="E57" s="229">
        <v>0.1915050865</v>
      </c>
    </row>
    <row r="58" spans="1:5" x14ac:dyDescent="0.25">
      <c r="A58" s="224">
        <v>43465</v>
      </c>
      <c r="B58" s="353">
        <v>78028101.890000001</v>
      </c>
      <c r="C58" s="225">
        <v>5676638724.04</v>
      </c>
      <c r="D58" s="226">
        <v>1.3745476100000001E-2</v>
      </c>
      <c r="E58" s="226">
        <v>0.15302985960000001</v>
      </c>
    </row>
    <row r="59" spans="1:5" x14ac:dyDescent="0.25">
      <c r="A59" s="227">
        <v>43496</v>
      </c>
      <c r="B59" s="352">
        <v>105113977.18000001</v>
      </c>
      <c r="C59" s="228">
        <v>5659073499.1300001</v>
      </c>
      <c r="D59" s="229">
        <v>1.8574414559999999E-2</v>
      </c>
      <c r="E59" s="229">
        <v>0.20147501649999999</v>
      </c>
    </row>
    <row r="60" spans="1:5" x14ac:dyDescent="0.25">
      <c r="A60" s="224">
        <v>43524</v>
      </c>
      <c r="B60" s="353">
        <v>100745892.22</v>
      </c>
      <c r="C60" s="225">
        <v>5638637237.0600004</v>
      </c>
      <c r="D60" s="226">
        <v>1.7867063969999999E-2</v>
      </c>
      <c r="E60" s="226">
        <v>0.19454124719999999</v>
      </c>
    </row>
    <row r="61" spans="1:5" x14ac:dyDescent="0.25">
      <c r="A61" s="227">
        <v>43555</v>
      </c>
      <c r="B61" s="352">
        <v>167273536.87</v>
      </c>
      <c r="C61" s="228">
        <v>5618666165.6700001</v>
      </c>
      <c r="D61" s="229">
        <v>2.9771040299999999E-2</v>
      </c>
      <c r="E61" s="229">
        <v>0.30418978330000002</v>
      </c>
    </row>
    <row r="62" spans="1:5" x14ac:dyDescent="0.25">
      <c r="A62" s="224">
        <v>43585</v>
      </c>
      <c r="B62" s="353">
        <v>104804940.92</v>
      </c>
      <c r="C62" s="225">
        <v>5591926632.6199999</v>
      </c>
      <c r="D62" s="226">
        <v>1.8742188119999999E-2</v>
      </c>
      <c r="E62" s="226">
        <v>0.20311156029999999</v>
      </c>
    </row>
    <row r="63" spans="1:5" x14ac:dyDescent="0.25">
      <c r="A63" s="227">
        <v>43616</v>
      </c>
      <c r="B63" s="352">
        <v>100702559.81999999</v>
      </c>
      <c r="C63" s="228">
        <v>5813198635.0799999</v>
      </c>
      <c r="D63" s="229">
        <v>1.7323089430000001E-2</v>
      </c>
      <c r="E63" s="229">
        <v>0.18917147000000001</v>
      </c>
    </row>
    <row r="64" spans="1:5" x14ac:dyDescent="0.25">
      <c r="A64" s="224">
        <v>43646</v>
      </c>
      <c r="B64" s="353">
        <v>91610011.180000007</v>
      </c>
      <c r="C64" s="225">
        <v>5785439053.3299999</v>
      </c>
      <c r="D64" s="226">
        <v>1.5834582359999998E-2</v>
      </c>
      <c r="E64" s="226">
        <v>0.17430965800000001</v>
      </c>
    </row>
    <row r="65" spans="1:5" x14ac:dyDescent="0.25">
      <c r="A65" s="227">
        <v>43677</v>
      </c>
      <c r="B65" s="352">
        <v>89577936.670000002</v>
      </c>
      <c r="C65" s="228">
        <v>5753787121.5100002</v>
      </c>
      <c r="D65" s="229">
        <v>1.5568517699999999E-2</v>
      </c>
      <c r="E65" s="229">
        <v>0.17162701189999999</v>
      </c>
    </row>
    <row r="66" spans="1:5" x14ac:dyDescent="0.25">
      <c r="A66" s="224">
        <v>43708</v>
      </c>
      <c r="B66" s="353">
        <v>78214358.799999997</v>
      </c>
      <c r="C66" s="225">
        <v>5722231683.4700003</v>
      </c>
      <c r="D66" s="226">
        <v>1.366850612E-2</v>
      </c>
      <c r="E66" s="226">
        <v>0.1522363209</v>
      </c>
    </row>
    <row r="67" spans="1:5" x14ac:dyDescent="0.25">
      <c r="A67" s="227">
        <v>43738</v>
      </c>
      <c r="B67" s="352">
        <v>107880055.2</v>
      </c>
      <c r="C67" s="228">
        <v>5693728314.3900003</v>
      </c>
      <c r="D67" s="229">
        <v>1.8947172969999999E-2</v>
      </c>
      <c r="E67" s="229">
        <v>0.20510690749999999</v>
      </c>
    </row>
    <row r="68" spans="1:5" x14ac:dyDescent="0.25">
      <c r="A68" s="224">
        <v>43769</v>
      </c>
      <c r="B68" s="353">
        <v>95990708.379999995</v>
      </c>
      <c r="C68" s="225">
        <v>5943527114.3800001</v>
      </c>
      <c r="D68" s="226">
        <v>1.6150461929999999E-2</v>
      </c>
      <c r="E68" s="226">
        <v>0.1774842314</v>
      </c>
    </row>
    <row r="69" spans="1:5" x14ac:dyDescent="0.25">
      <c r="A69" s="227">
        <v>43799</v>
      </c>
      <c r="B69" s="352">
        <v>86953325.579999998</v>
      </c>
      <c r="C69" s="228">
        <v>5944604129.3999996</v>
      </c>
      <c r="D69" s="229">
        <v>1.462726932E-2</v>
      </c>
      <c r="E69" s="229">
        <v>0.16207244430000001</v>
      </c>
    </row>
    <row r="70" spans="1:5" x14ac:dyDescent="0.25">
      <c r="A70" s="224">
        <v>43830</v>
      </c>
      <c r="B70" s="353">
        <v>71940522.469999999</v>
      </c>
      <c r="C70" s="225">
        <v>5938147544.1000004</v>
      </c>
      <c r="D70" s="226">
        <v>1.211497726E-2</v>
      </c>
      <c r="E70" s="226">
        <v>0.13607346349999999</v>
      </c>
    </row>
    <row r="71" spans="1:5" x14ac:dyDescent="0.25">
      <c r="A71" s="227">
        <v>43861</v>
      </c>
      <c r="B71" s="352">
        <v>104750299.3</v>
      </c>
      <c r="C71" s="228">
        <v>5933402204.3599997</v>
      </c>
      <c r="D71" s="229">
        <v>1.76543399E-2</v>
      </c>
      <c r="E71" s="229">
        <v>0.19244526140000001</v>
      </c>
    </row>
    <row r="72" spans="1:5" x14ac:dyDescent="0.25">
      <c r="A72" s="224">
        <v>43890</v>
      </c>
      <c r="B72" s="353">
        <v>102458967.17</v>
      </c>
      <c r="C72" s="225">
        <v>5929158530.2600002</v>
      </c>
      <c r="D72" s="226">
        <v>1.728052415E-2</v>
      </c>
      <c r="E72" s="226">
        <v>0.18874991090000001</v>
      </c>
    </row>
    <row r="73" spans="1:5" x14ac:dyDescent="0.25">
      <c r="A73" s="227">
        <v>43921</v>
      </c>
      <c r="B73" s="352">
        <v>131363158.67</v>
      </c>
      <c r="C73" s="228">
        <v>5925290779.96</v>
      </c>
      <c r="D73" s="229">
        <v>2.2169909219999999E-2</v>
      </c>
      <c r="E73" s="229">
        <v>0.2358813984</v>
      </c>
    </row>
    <row r="74" spans="1:5" x14ac:dyDescent="0.25">
      <c r="A74" s="224">
        <v>43951</v>
      </c>
      <c r="B74" s="353">
        <v>21584149.59</v>
      </c>
      <c r="C74" s="225">
        <v>5922980760.3699999</v>
      </c>
      <c r="D74" s="226">
        <v>3.6441363699999999E-3</v>
      </c>
      <c r="E74" s="226">
        <v>4.2863733940000003E-2</v>
      </c>
    </row>
    <row r="75" spans="1:5" x14ac:dyDescent="0.25">
      <c r="A75" s="227">
        <v>43982</v>
      </c>
      <c r="B75" s="352">
        <v>29559691.300000001</v>
      </c>
      <c r="C75" s="228">
        <v>5922970334.2399998</v>
      </c>
      <c r="D75" s="229">
        <v>4.9906870399999996E-3</v>
      </c>
      <c r="E75" s="229">
        <v>5.8271427319999999E-2</v>
      </c>
    </row>
    <row r="76" spans="1:5" x14ac:dyDescent="0.25">
      <c r="A76" s="224">
        <v>44012</v>
      </c>
      <c r="B76" s="353">
        <v>88709093.670000002</v>
      </c>
      <c r="C76" s="225">
        <v>5922974083.75</v>
      </c>
      <c r="D76" s="226">
        <v>1.4977120010000001E-2</v>
      </c>
      <c r="E76" s="226">
        <v>0.16563549520000001</v>
      </c>
    </row>
    <row r="77" spans="1:5" x14ac:dyDescent="0.25">
      <c r="A77" s="227">
        <v>44043</v>
      </c>
      <c r="B77" s="352">
        <v>120989287.90000001</v>
      </c>
      <c r="C77" s="228">
        <v>5922969907.54</v>
      </c>
      <c r="D77" s="229">
        <v>2.0427131960000001E-2</v>
      </c>
      <c r="E77" s="229">
        <v>0.21937766750000001</v>
      </c>
    </row>
    <row r="78" spans="1:5" x14ac:dyDescent="0.25">
      <c r="A78" s="224">
        <v>44074</v>
      </c>
      <c r="B78" s="353">
        <v>104256629.02</v>
      </c>
      <c r="C78" s="225">
        <v>5922969666.0500002</v>
      </c>
      <c r="D78" s="226">
        <v>1.7602087280000001E-2</v>
      </c>
      <c r="E78" s="226">
        <v>0.1919296482</v>
      </c>
    </row>
    <row r="79" spans="1:5" x14ac:dyDescent="0.25">
      <c r="A79" s="227">
        <v>44104</v>
      </c>
      <c r="B79" s="352">
        <v>168783843.19</v>
      </c>
      <c r="C79" s="228">
        <v>5923087630.8500004</v>
      </c>
      <c r="D79" s="229">
        <v>2.8495922010000001E-2</v>
      </c>
      <c r="E79" s="229">
        <v>0.29313653509999998</v>
      </c>
    </row>
    <row r="80" spans="1:5" x14ac:dyDescent="0.25">
      <c r="A80" s="224">
        <v>44135</v>
      </c>
      <c r="B80" s="353">
        <v>117508040.54000001</v>
      </c>
      <c r="C80" s="225">
        <v>5922976250.5100002</v>
      </c>
      <c r="D80" s="226">
        <v>1.9839357030000001E-2</v>
      </c>
      <c r="E80" s="226">
        <v>0.21373830160000001</v>
      </c>
    </row>
    <row r="81" spans="1:5" x14ac:dyDescent="0.25">
      <c r="A81" s="227">
        <v>44165</v>
      </c>
      <c r="B81" s="352">
        <v>88806224.430000007</v>
      </c>
      <c r="C81" s="228">
        <v>5922971251.0500002</v>
      </c>
      <c r="D81" s="229">
        <v>1.499352617E-2</v>
      </c>
      <c r="E81" s="229">
        <v>0.1658022421</v>
      </c>
    </row>
    <row r="82" spans="1:5" x14ac:dyDescent="0.25">
      <c r="A82" s="224">
        <v>44196</v>
      </c>
      <c r="B82" s="353">
        <v>78127459.659999996</v>
      </c>
      <c r="C82" s="225">
        <v>5938529170.9499998</v>
      </c>
      <c r="D82" s="226">
        <v>1.315602861E-2</v>
      </c>
      <c r="E82" s="226">
        <v>0.1469354232</v>
      </c>
    </row>
    <row r="83" spans="1:5" x14ac:dyDescent="0.25">
      <c r="A83" s="227">
        <v>44227</v>
      </c>
      <c r="B83" s="352">
        <v>87835457.469999999</v>
      </c>
      <c r="C83" s="228">
        <v>5953603432.6099997</v>
      </c>
      <c r="D83" s="229">
        <v>1.475332687E-2</v>
      </c>
      <c r="E83" s="229">
        <v>0.16335788030000001</v>
      </c>
    </row>
    <row r="84" spans="1:5" x14ac:dyDescent="0.25">
      <c r="A84" s="224">
        <v>44255</v>
      </c>
      <c r="B84" s="353">
        <v>104599070.25</v>
      </c>
      <c r="C84" s="225">
        <v>5960792314.3699999</v>
      </c>
      <c r="D84" s="226">
        <v>1.7547846789999998E-2</v>
      </c>
      <c r="E84" s="226">
        <v>0.19139410009999999</v>
      </c>
    </row>
    <row r="85" spans="1:5" x14ac:dyDescent="0.25">
      <c r="A85" s="227">
        <v>44286</v>
      </c>
      <c r="B85" s="352">
        <v>167595857.91999999</v>
      </c>
      <c r="C85" s="228">
        <v>5960801121.9300003</v>
      </c>
      <c r="D85" s="229">
        <v>2.8116331089999998E-2</v>
      </c>
      <c r="E85" s="229">
        <v>0.28981513279999999</v>
      </c>
    </row>
    <row r="86" spans="1:5" x14ac:dyDescent="0.25">
      <c r="A86" s="224">
        <v>44316</v>
      </c>
      <c r="B86" s="353">
        <v>116103158.73</v>
      </c>
      <c r="C86" s="225">
        <v>5960793386.21</v>
      </c>
      <c r="D86" s="226">
        <v>1.9477802900000001E-2</v>
      </c>
      <c r="E86" s="226">
        <v>0.21025086979999999</v>
      </c>
    </row>
    <row r="87" spans="1:5" x14ac:dyDescent="0.25">
      <c r="A87" s="227">
        <v>44347</v>
      </c>
      <c r="B87" s="352">
        <v>133157593.70999999</v>
      </c>
      <c r="C87" s="228">
        <v>6410806247.7299995</v>
      </c>
      <c r="D87" s="229">
        <v>2.0770803010000002E-2</v>
      </c>
      <c r="E87" s="229">
        <v>0.2226577938</v>
      </c>
    </row>
    <row r="88" spans="1:5" x14ac:dyDescent="0.25">
      <c r="A88" s="224">
        <v>44377</v>
      </c>
      <c r="B88" s="353">
        <v>154663535.97</v>
      </c>
      <c r="C88" s="225">
        <v>6413521899.5100002</v>
      </c>
      <c r="D88" s="226">
        <v>2.411522692E-2</v>
      </c>
      <c r="E88" s="226">
        <v>0.25392497860000002</v>
      </c>
    </row>
    <row r="89" spans="1:5" x14ac:dyDescent="0.25">
      <c r="A89" s="227">
        <v>44408</v>
      </c>
      <c r="B89" s="352">
        <v>144170610.93000001</v>
      </c>
      <c r="C89" s="228">
        <v>6413519078.75</v>
      </c>
      <c r="D89" s="229">
        <v>2.247917394E-2</v>
      </c>
      <c r="E89" s="229">
        <v>0.2387764325</v>
      </c>
    </row>
    <row r="90" spans="1:5" x14ac:dyDescent="0.25">
      <c r="A90" s="224">
        <v>44439</v>
      </c>
      <c r="B90" s="353">
        <v>137414507.31</v>
      </c>
      <c r="C90" s="225">
        <v>6413521551.1599998</v>
      </c>
      <c r="D90" s="226">
        <v>2.1425749680000002E-2</v>
      </c>
      <c r="E90" s="226">
        <v>0.2288738954</v>
      </c>
    </row>
    <row r="91" spans="1:5" x14ac:dyDescent="0.25">
      <c r="A91" s="227">
        <v>44469</v>
      </c>
      <c r="B91" s="352">
        <v>201153111.25999999</v>
      </c>
      <c r="C91" s="228">
        <v>6413518393.9300003</v>
      </c>
      <c r="D91" s="229">
        <v>3.1363925209999997E-2</v>
      </c>
      <c r="E91" s="229">
        <v>0.31777493309999999</v>
      </c>
    </row>
    <row r="92" spans="1:5" x14ac:dyDescent="0.25">
      <c r="A92" s="224">
        <v>44500</v>
      </c>
      <c r="B92" s="353">
        <v>169738140.34</v>
      </c>
      <c r="C92" s="225">
        <v>6413518571.4200001</v>
      </c>
      <c r="D92" s="226">
        <v>2.6465681580000001E-2</v>
      </c>
      <c r="E92" s="226">
        <v>0.27520500250000002</v>
      </c>
    </row>
    <row r="93" spans="1:5" x14ac:dyDescent="0.25">
      <c r="A93" s="227">
        <v>44530</v>
      </c>
      <c r="B93" s="352">
        <v>168865961.34</v>
      </c>
      <c r="C93" s="228">
        <v>6713535470.9499998</v>
      </c>
      <c r="D93" s="229">
        <v>2.5153060120000001E-2</v>
      </c>
      <c r="E93" s="229">
        <v>0.26339070819999999</v>
      </c>
    </row>
    <row r="94" spans="1:5" x14ac:dyDescent="0.25">
      <c r="A94" s="224">
        <v>44561</v>
      </c>
      <c r="B94" s="353">
        <v>139359644.34999999</v>
      </c>
      <c r="C94" s="225">
        <v>6644976193.4099998</v>
      </c>
      <c r="D94" s="226">
        <v>2.097218113E-2</v>
      </c>
      <c r="E94" s="226">
        <v>0.224573947</v>
      </c>
    </row>
    <row r="95" spans="1:5" x14ac:dyDescent="0.25">
      <c r="A95" s="227">
        <v>44592</v>
      </c>
      <c r="B95" s="352">
        <v>163461378.69999999</v>
      </c>
      <c r="C95" s="228">
        <v>6644980640.9200001</v>
      </c>
      <c r="D95" s="229">
        <v>2.4599225719999999E-2</v>
      </c>
      <c r="E95" s="229">
        <v>0.25835315800000003</v>
      </c>
    </row>
    <row r="96" spans="1:5" x14ac:dyDescent="0.25">
      <c r="A96" s="224">
        <v>44620</v>
      </c>
      <c r="B96" s="353">
        <v>158244352.81999999</v>
      </c>
      <c r="C96" s="225">
        <v>6644971278.5600004</v>
      </c>
      <c r="D96" s="226">
        <v>2.3814151509999999E-2</v>
      </c>
      <c r="E96" s="226">
        <v>0.25115818000000001</v>
      </c>
    </row>
    <row r="97" spans="1:5" x14ac:dyDescent="0.25">
      <c r="A97" s="227">
        <v>44651</v>
      </c>
      <c r="B97" s="352">
        <v>240229317.99000001</v>
      </c>
      <c r="C97" s="228">
        <v>6644975573.7299995</v>
      </c>
      <c r="D97" s="229">
        <v>3.6152024230000003E-2</v>
      </c>
      <c r="E97" s="229">
        <v>0.35716061700000001</v>
      </c>
    </row>
    <row r="98" spans="1:5" x14ac:dyDescent="0.25">
      <c r="A98" s="224">
        <v>44681</v>
      </c>
      <c r="B98" s="353">
        <v>173745684.84999999</v>
      </c>
      <c r="C98" s="225">
        <v>6644998975.7200003</v>
      </c>
      <c r="D98" s="226">
        <v>2.614683395E-2</v>
      </c>
      <c r="E98" s="226">
        <v>0.27235128600000003</v>
      </c>
    </row>
    <row r="99" spans="1:5" x14ac:dyDescent="0.25">
      <c r="A99" s="227">
        <v>44712</v>
      </c>
      <c r="B99" s="352">
        <v>179599434.03999999</v>
      </c>
      <c r="C99" s="228">
        <v>6645010313.9899998</v>
      </c>
      <c r="D99" s="229">
        <v>2.702771336E-2</v>
      </c>
      <c r="E99" s="229">
        <v>0.28021027300000001</v>
      </c>
    </row>
    <row r="100" spans="1:5" x14ac:dyDescent="0.25">
      <c r="A100" s="224">
        <v>44742</v>
      </c>
      <c r="B100" s="353">
        <v>172198379.59999999</v>
      </c>
      <c r="C100" s="225">
        <v>6644981421.3100004</v>
      </c>
      <c r="D100" s="226">
        <v>2.591404982E-2</v>
      </c>
      <c r="E100" s="226">
        <v>0.27026134499999999</v>
      </c>
    </row>
    <row r="101" spans="1:5" x14ac:dyDescent="0.25">
      <c r="A101" s="227">
        <v>44773</v>
      </c>
      <c r="B101" s="352">
        <v>165703473.62</v>
      </c>
      <c r="C101" s="228">
        <v>6644973035.5699997</v>
      </c>
      <c r="D101" s="229">
        <v>2.4936666069999999E-2</v>
      </c>
      <c r="E101" s="229">
        <v>0.26142618299999998</v>
      </c>
    </row>
    <row r="102" spans="1:5" x14ac:dyDescent="0.25">
      <c r="A102" s="224">
        <v>44804</v>
      </c>
      <c r="B102" s="353">
        <v>159578086.31</v>
      </c>
      <c r="C102" s="225">
        <v>6644981903.1400003</v>
      </c>
      <c r="D102" s="226">
        <v>2.4014826320000002E-2</v>
      </c>
      <c r="E102" s="226">
        <v>0.25300336800000001</v>
      </c>
    </row>
    <row r="103" spans="1:5" x14ac:dyDescent="0.25">
      <c r="A103" s="227">
        <v>44834</v>
      </c>
      <c r="B103" s="352">
        <v>202095271.41999999</v>
      </c>
      <c r="C103" s="228">
        <v>6644979329.1099997</v>
      </c>
      <c r="D103" s="229">
        <v>3.0413228E-2</v>
      </c>
      <c r="E103" s="229">
        <v>0.30969633099999999</v>
      </c>
    </row>
    <row r="104" spans="1:5" x14ac:dyDescent="0.25">
      <c r="A104" s="224">
        <v>44865</v>
      </c>
      <c r="B104" s="353">
        <v>167779490.59999999</v>
      </c>
      <c r="C104" s="225">
        <v>6644972184.75</v>
      </c>
      <c r="D104" s="226">
        <v>2.524908847E-2</v>
      </c>
      <c r="E104" s="226">
        <v>0.26426096249999997</v>
      </c>
    </row>
    <row r="105" spans="1:5" x14ac:dyDescent="0.25">
      <c r="A105" s="227">
        <v>44895</v>
      </c>
      <c r="B105" s="352">
        <v>146943353.41999999</v>
      </c>
      <c r="C105" s="228">
        <v>6644976782.3999996</v>
      </c>
      <c r="D105" s="229">
        <v>2.2113448729999999E-2</v>
      </c>
      <c r="E105" s="229">
        <v>0.23535178230000001</v>
      </c>
    </row>
    <row r="106" spans="1:5" x14ac:dyDescent="0.25">
      <c r="A106" s="224">
        <v>44926</v>
      </c>
      <c r="B106" s="353">
        <v>117547330.81</v>
      </c>
      <c r="C106" s="225">
        <v>6620418345.3999996</v>
      </c>
      <c r="D106" s="226">
        <v>1.775527235E-2</v>
      </c>
      <c r="E106" s="226">
        <v>0.1934403787</v>
      </c>
    </row>
    <row r="107" spans="1:5" x14ac:dyDescent="0.25">
      <c r="A107" s="227">
        <v>44957</v>
      </c>
      <c r="B107" s="352">
        <v>146145826.13</v>
      </c>
      <c r="C107" s="228">
        <v>6600131904.8900003</v>
      </c>
      <c r="D107" s="229">
        <v>2.2142864450000001E-2</v>
      </c>
      <c r="E107" s="229">
        <v>0.23562775250000001</v>
      </c>
    </row>
    <row r="108" spans="1:5" x14ac:dyDescent="0.25">
      <c r="A108" s="224">
        <v>44985</v>
      </c>
      <c r="B108" s="353">
        <v>137114593.68000001</v>
      </c>
      <c r="C108" s="225">
        <v>6579726135.6700001</v>
      </c>
      <c r="D108" s="226">
        <v>2.0838951479999999E-2</v>
      </c>
      <c r="E108" s="226">
        <v>0.2233067255</v>
      </c>
    </row>
    <row r="109" spans="1:5" x14ac:dyDescent="0.25">
      <c r="A109" s="227">
        <v>45016</v>
      </c>
      <c r="B109" s="352">
        <v>233798156.06999999</v>
      </c>
      <c r="C109" s="228">
        <v>6561985336.0699997</v>
      </c>
      <c r="D109" s="229">
        <v>3.5629179904571803E-2</v>
      </c>
      <c r="E109" s="229">
        <v>0.35296357143968199</v>
      </c>
    </row>
    <row r="110" spans="1:5" x14ac:dyDescent="0.25">
      <c r="A110" s="230" t="s">
        <v>2</v>
      </c>
      <c r="B110" s="356" t="s">
        <v>2</v>
      </c>
      <c r="C110" s="231" t="s">
        <v>2</v>
      </c>
      <c r="D110" s="231" t="s">
        <v>2</v>
      </c>
      <c r="E110" s="231" t="s">
        <v>2</v>
      </c>
    </row>
    <row r="111" spans="1:5" ht="59.25" customHeight="1" x14ac:dyDescent="0.25">
      <c r="A111" s="524" t="s">
        <v>837</v>
      </c>
      <c r="B111" s="411"/>
      <c r="C111" s="411"/>
      <c r="D111" s="411"/>
      <c r="E111" s="402"/>
    </row>
  </sheetData>
  <sheetProtection algorithmName="SHA-512" hashValue="0lemz2evG/fAc/MEwt4lgZJN8um+SDCEwwVfxpLyR/88mDoq0ELpZsAsEnniADd4D+OlJmQs4Dy+5EOxlyqTRQ==" saltValue="vRkfvNQa39NHUTfr+WbypQ==" spinCount="100000" sheet="1" objects="1" scenarios="1"/>
  <mergeCells count="5">
    <mergeCell ref="A111:E111"/>
    <mergeCell ref="A1:B3"/>
    <mergeCell ref="C1:E1"/>
    <mergeCell ref="C2:E2"/>
    <mergeCell ref="C3:E3"/>
  </mergeCells>
  <pageMargins left="0.23622047244094491" right="0.23622047244094491" top="0.23622047244094491" bottom="0.23622047244094491" header="0.23622047244094491" footer="0.23622047244094491"/>
  <pageSetup scale="45"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Y55"/>
  <sheetViews>
    <sheetView showGridLines="0" zoomScaleNormal="100" workbookViewId="0">
      <selection activeCell="C7" sqref="C7:D7"/>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54.85546875" customWidth="1"/>
  </cols>
  <sheetData>
    <row r="1" spans="1:25" ht="18" customHeight="1" x14ac:dyDescent="0.25">
      <c r="A1" s="361"/>
      <c r="B1" s="361"/>
      <c r="C1" s="361"/>
      <c r="D1" s="367" t="s">
        <v>0</v>
      </c>
      <c r="E1" s="361"/>
      <c r="F1" s="361"/>
      <c r="G1" s="361"/>
      <c r="H1" s="361"/>
      <c r="I1" s="361"/>
      <c r="J1" s="361"/>
      <c r="K1" s="361"/>
      <c r="L1" s="361"/>
      <c r="M1" s="361"/>
      <c r="N1" s="361"/>
      <c r="O1" s="361"/>
      <c r="P1" s="361"/>
      <c r="Q1" s="361"/>
      <c r="R1" s="361"/>
      <c r="S1" s="361"/>
      <c r="T1" s="361"/>
      <c r="U1" s="361"/>
      <c r="V1" s="361"/>
      <c r="W1" s="361"/>
      <c r="X1" s="361"/>
      <c r="Y1" s="361"/>
    </row>
    <row r="2" spans="1:25" ht="18" customHeight="1" x14ac:dyDescent="0.25">
      <c r="A2" s="361"/>
      <c r="B2" s="361"/>
      <c r="C2" s="361"/>
      <c r="D2" s="367" t="s">
        <v>1</v>
      </c>
      <c r="E2" s="361"/>
      <c r="F2" s="361"/>
      <c r="G2" s="361"/>
      <c r="H2" s="361"/>
      <c r="I2" s="361"/>
      <c r="J2" s="361"/>
      <c r="K2" s="361"/>
      <c r="L2" s="361"/>
      <c r="M2" s="361"/>
      <c r="N2" s="361"/>
      <c r="O2" s="361"/>
      <c r="P2" s="361"/>
      <c r="Q2" s="361"/>
      <c r="R2" s="361"/>
      <c r="S2" s="361"/>
      <c r="T2" s="361"/>
      <c r="U2" s="361"/>
      <c r="V2" s="361"/>
      <c r="W2" s="361"/>
      <c r="X2" s="361"/>
      <c r="Y2" s="361"/>
    </row>
    <row r="3" spans="1:25" ht="18" customHeight="1" x14ac:dyDescent="0.25">
      <c r="A3" s="361"/>
      <c r="B3" s="361"/>
      <c r="C3" s="361"/>
      <c r="D3" s="367" t="s">
        <v>2</v>
      </c>
      <c r="E3" s="361"/>
      <c r="F3" s="361"/>
      <c r="G3" s="361"/>
      <c r="H3" s="361"/>
      <c r="I3" s="361"/>
      <c r="J3" s="361"/>
      <c r="K3" s="361"/>
      <c r="L3" s="361"/>
      <c r="M3" s="361"/>
      <c r="N3" s="361"/>
      <c r="O3" s="361"/>
      <c r="P3" s="361"/>
      <c r="Q3" s="361"/>
      <c r="R3" s="361"/>
      <c r="S3" s="361"/>
      <c r="T3" s="361"/>
      <c r="U3" s="361"/>
      <c r="V3" s="361"/>
      <c r="W3" s="361"/>
      <c r="X3" s="361"/>
      <c r="Y3" s="361"/>
    </row>
    <row r="4" spans="1:25" ht="18" customHeight="1" x14ac:dyDescent="0.25">
      <c r="B4" s="368" t="s">
        <v>838</v>
      </c>
      <c r="C4" s="361"/>
      <c r="D4" s="361"/>
      <c r="E4" s="361"/>
      <c r="F4" s="361"/>
      <c r="G4" s="361"/>
      <c r="H4" s="361"/>
      <c r="I4" s="361"/>
      <c r="J4" s="361"/>
      <c r="K4" s="361"/>
      <c r="L4" s="361"/>
      <c r="M4" s="361"/>
      <c r="N4" s="361"/>
      <c r="O4" s="361"/>
      <c r="P4" s="361"/>
      <c r="Q4" s="361"/>
      <c r="R4" s="361"/>
      <c r="S4" s="361"/>
      <c r="T4" s="361"/>
      <c r="U4" s="361"/>
      <c r="V4" s="361"/>
      <c r="W4" s="361"/>
      <c r="X4" s="361"/>
      <c r="Y4" s="361"/>
    </row>
    <row r="5" spans="1:25" ht="2.85" customHeight="1" x14ac:dyDescent="0.25"/>
    <row r="6" spans="1:25" x14ac:dyDescent="0.25">
      <c r="B6" s="178" t="s">
        <v>2</v>
      </c>
      <c r="C6" s="570" t="s">
        <v>2</v>
      </c>
      <c r="D6" s="361"/>
      <c r="E6" s="179" t="s">
        <v>2</v>
      </c>
      <c r="F6" s="179" t="s">
        <v>2</v>
      </c>
      <c r="G6" s="571" t="s">
        <v>2</v>
      </c>
      <c r="H6" s="361"/>
      <c r="I6" s="571" t="s">
        <v>2</v>
      </c>
      <c r="J6" s="361"/>
      <c r="K6" s="179" t="s">
        <v>2</v>
      </c>
      <c r="L6" s="179" t="s">
        <v>2</v>
      </c>
      <c r="M6" s="179" t="s">
        <v>2</v>
      </c>
      <c r="N6" s="179" t="s">
        <v>2</v>
      </c>
      <c r="O6" s="179" t="s">
        <v>2</v>
      </c>
      <c r="P6" s="179" t="s">
        <v>2</v>
      </c>
      <c r="Q6" s="179" t="s">
        <v>2</v>
      </c>
      <c r="R6" s="179" t="s">
        <v>2</v>
      </c>
      <c r="S6" s="179" t="s">
        <v>2</v>
      </c>
      <c r="T6" s="179" t="s">
        <v>2</v>
      </c>
      <c r="U6" s="179" t="s">
        <v>2</v>
      </c>
      <c r="V6" s="179" t="s">
        <v>2</v>
      </c>
      <c r="W6" s="179" t="s">
        <v>2</v>
      </c>
      <c r="X6" s="179" t="s">
        <v>2</v>
      </c>
    </row>
    <row r="7" spans="1:25" x14ac:dyDescent="0.25">
      <c r="B7" s="232" t="s">
        <v>2</v>
      </c>
      <c r="C7" s="658" t="s">
        <v>2</v>
      </c>
      <c r="D7" s="361"/>
      <c r="E7" s="660" t="s">
        <v>839</v>
      </c>
      <c r="F7" s="557"/>
      <c r="G7" s="557"/>
      <c r="H7" s="557"/>
      <c r="I7" s="557"/>
      <c r="J7" s="558"/>
      <c r="K7" s="569" t="s">
        <v>668</v>
      </c>
      <c r="L7" s="411"/>
      <c r="M7" s="411"/>
      <c r="N7" s="411"/>
      <c r="O7" s="411"/>
      <c r="P7" s="402"/>
      <c r="Q7" s="569" t="s">
        <v>108</v>
      </c>
      <c r="R7" s="411"/>
      <c r="S7" s="411"/>
      <c r="T7" s="402"/>
      <c r="U7" s="569" t="s">
        <v>669</v>
      </c>
      <c r="V7" s="411"/>
      <c r="W7" s="411"/>
      <c r="X7" s="402"/>
    </row>
    <row r="8" spans="1:25" ht="18" customHeight="1" x14ac:dyDescent="0.25">
      <c r="C8" s="658" t="s">
        <v>2</v>
      </c>
      <c r="D8" s="361"/>
      <c r="E8" s="659" t="s">
        <v>2</v>
      </c>
      <c r="F8" s="361"/>
      <c r="G8" s="361"/>
      <c r="H8" s="361"/>
      <c r="I8" s="361"/>
      <c r="J8" s="373"/>
      <c r="K8" s="569" t="s">
        <v>670</v>
      </c>
      <c r="L8" s="402"/>
      <c r="M8" s="569" t="s">
        <v>671</v>
      </c>
      <c r="N8" s="402"/>
      <c r="O8" s="569" t="s">
        <v>672</v>
      </c>
      <c r="P8" s="402"/>
      <c r="Q8" s="569" t="s">
        <v>673</v>
      </c>
      <c r="R8" s="402"/>
      <c r="S8" s="569" t="s">
        <v>674</v>
      </c>
      <c r="T8" s="402"/>
      <c r="U8" s="569" t="s">
        <v>675</v>
      </c>
      <c r="V8" s="402"/>
      <c r="W8" s="569" t="s">
        <v>676</v>
      </c>
      <c r="X8" s="402"/>
    </row>
    <row r="9" spans="1:25" ht="36" x14ac:dyDescent="0.25">
      <c r="B9" s="408" t="s">
        <v>840</v>
      </c>
      <c r="C9" s="411"/>
      <c r="D9" s="402"/>
      <c r="E9" s="39" t="s">
        <v>678</v>
      </c>
      <c r="F9" s="39" t="s">
        <v>110</v>
      </c>
      <c r="G9" s="409" t="s">
        <v>111</v>
      </c>
      <c r="H9" s="402"/>
      <c r="I9" s="409" t="s">
        <v>689</v>
      </c>
      <c r="J9" s="402"/>
      <c r="K9" s="180" t="s">
        <v>678</v>
      </c>
      <c r="L9" s="180" t="s">
        <v>111</v>
      </c>
      <c r="M9" s="180" t="s">
        <v>678</v>
      </c>
      <c r="N9" s="180" t="s">
        <v>111</v>
      </c>
      <c r="O9" s="180" t="s">
        <v>678</v>
      </c>
      <c r="P9" s="180" t="s">
        <v>111</v>
      </c>
      <c r="Q9" s="180" t="s">
        <v>678</v>
      </c>
      <c r="R9" s="180" t="s">
        <v>111</v>
      </c>
      <c r="S9" s="180" t="s">
        <v>678</v>
      </c>
      <c r="T9" s="180" t="s">
        <v>111</v>
      </c>
      <c r="U9" s="180" t="s">
        <v>678</v>
      </c>
      <c r="V9" s="180" t="s">
        <v>111</v>
      </c>
      <c r="W9" s="180" t="s">
        <v>678</v>
      </c>
      <c r="X9" s="180" t="s">
        <v>111</v>
      </c>
    </row>
    <row r="10" spans="1:25" x14ac:dyDescent="0.25">
      <c r="B10" s="202" t="s">
        <v>841</v>
      </c>
      <c r="C10" s="606" t="s">
        <v>2</v>
      </c>
      <c r="D10" s="361"/>
      <c r="E10" s="212">
        <v>394770</v>
      </c>
      <c r="F10" s="42">
        <v>0.96436135519189803</v>
      </c>
      <c r="G10" s="605">
        <v>6523642125.8699999</v>
      </c>
      <c r="H10" s="361"/>
      <c r="I10" s="609">
        <v>0.99795744242377904</v>
      </c>
      <c r="J10" s="361"/>
      <c r="K10" s="205">
        <v>63170</v>
      </c>
      <c r="L10" s="206">
        <v>523475364.04000002</v>
      </c>
      <c r="M10" s="205">
        <v>330325</v>
      </c>
      <c r="N10" s="206">
        <v>5968686357.4899998</v>
      </c>
      <c r="O10" s="205">
        <v>1275</v>
      </c>
      <c r="P10" s="206">
        <v>31480404.34</v>
      </c>
      <c r="Q10" s="233">
        <v>198703</v>
      </c>
      <c r="R10" s="234">
        <v>3753088684.3000002</v>
      </c>
      <c r="S10" s="233">
        <v>196067</v>
      </c>
      <c r="T10" s="234">
        <v>2770553441.5700002</v>
      </c>
      <c r="U10" s="233">
        <v>379142</v>
      </c>
      <c r="V10" s="234">
        <v>6163399923.0100002</v>
      </c>
      <c r="W10" s="233">
        <v>15628</v>
      </c>
      <c r="X10" s="234">
        <v>360242202.86000001</v>
      </c>
    </row>
    <row r="11" spans="1:25" x14ac:dyDescent="0.25">
      <c r="B11" s="94" t="s">
        <v>842</v>
      </c>
      <c r="C11" s="599" t="s">
        <v>2</v>
      </c>
      <c r="D11" s="361"/>
      <c r="E11" s="214">
        <v>14589</v>
      </c>
      <c r="F11" s="217">
        <v>3.5638644808102402E-2</v>
      </c>
      <c r="G11" s="598">
        <v>13352187.26</v>
      </c>
      <c r="H11" s="361"/>
      <c r="I11" s="602">
        <v>2.0425575762214199E-3</v>
      </c>
      <c r="J11" s="361"/>
      <c r="K11" s="201">
        <v>1320</v>
      </c>
      <c r="L11" s="200">
        <v>1385977.62</v>
      </c>
      <c r="M11" s="201">
        <v>13242</v>
      </c>
      <c r="N11" s="200">
        <v>11966209.640000001</v>
      </c>
      <c r="O11" s="201">
        <v>27</v>
      </c>
      <c r="P11" s="200">
        <v>0</v>
      </c>
      <c r="Q11" s="235">
        <v>8275</v>
      </c>
      <c r="R11" s="216">
        <v>6926799.4299999997</v>
      </c>
      <c r="S11" s="235">
        <v>6314</v>
      </c>
      <c r="T11" s="216">
        <v>6425387.8300000001</v>
      </c>
      <c r="U11" s="235">
        <v>14236</v>
      </c>
      <c r="V11" s="216">
        <v>11804604.130000001</v>
      </c>
      <c r="W11" s="235">
        <v>353</v>
      </c>
      <c r="X11" s="216">
        <v>1547583.13</v>
      </c>
    </row>
    <row r="12" spans="1:25" x14ac:dyDescent="0.25">
      <c r="B12" s="207" t="s">
        <v>115</v>
      </c>
      <c r="C12" s="593" t="s">
        <v>2</v>
      </c>
      <c r="D12" s="411"/>
      <c r="E12" s="218">
        <v>409359</v>
      </c>
      <c r="F12" s="219">
        <v>1</v>
      </c>
      <c r="G12" s="623">
        <v>6536994313.1300001</v>
      </c>
      <c r="H12" s="411"/>
      <c r="I12" s="622">
        <v>1</v>
      </c>
      <c r="J12" s="411"/>
      <c r="K12" s="210">
        <v>64490</v>
      </c>
      <c r="L12" s="211">
        <v>524861341.66000003</v>
      </c>
      <c r="M12" s="210">
        <v>343567</v>
      </c>
      <c r="N12" s="211">
        <v>5980652567.1300001</v>
      </c>
      <c r="O12" s="210">
        <v>1302</v>
      </c>
      <c r="P12" s="211">
        <v>31480404.34</v>
      </c>
      <c r="Q12" s="236">
        <v>206978</v>
      </c>
      <c r="R12" s="237">
        <v>3760015483.73</v>
      </c>
      <c r="S12" s="236">
        <v>202381</v>
      </c>
      <c r="T12" s="237">
        <v>2776978829.4000001</v>
      </c>
      <c r="U12" s="236">
        <v>393378</v>
      </c>
      <c r="V12" s="237">
        <v>6175204527.1400003</v>
      </c>
      <c r="W12" s="236">
        <v>15981</v>
      </c>
      <c r="X12" s="237">
        <v>361789785.99000001</v>
      </c>
    </row>
    <row r="13" spans="1:25" x14ac:dyDescent="0.25">
      <c r="B13" s="178" t="s">
        <v>2</v>
      </c>
      <c r="C13" s="570" t="s">
        <v>2</v>
      </c>
      <c r="D13" s="361"/>
      <c r="E13" s="179" t="s">
        <v>2</v>
      </c>
      <c r="F13" s="179" t="s">
        <v>2</v>
      </c>
      <c r="G13" s="571" t="s">
        <v>2</v>
      </c>
      <c r="H13" s="361"/>
      <c r="I13" s="571" t="s">
        <v>2</v>
      </c>
      <c r="J13" s="361"/>
      <c r="K13" s="179" t="s">
        <v>2</v>
      </c>
      <c r="L13" s="179" t="s">
        <v>2</v>
      </c>
      <c r="M13" s="179" t="s">
        <v>2</v>
      </c>
      <c r="N13" s="179" t="s">
        <v>2</v>
      </c>
      <c r="O13" s="179" t="s">
        <v>2</v>
      </c>
      <c r="P13" s="179" t="s">
        <v>2</v>
      </c>
      <c r="Q13" s="179" t="s">
        <v>2</v>
      </c>
      <c r="R13" s="179" t="s">
        <v>2</v>
      </c>
      <c r="S13" s="179" t="s">
        <v>2</v>
      </c>
      <c r="T13" s="179" t="s">
        <v>2</v>
      </c>
      <c r="U13" s="179" t="s">
        <v>2</v>
      </c>
      <c r="V13" s="179" t="s">
        <v>2</v>
      </c>
      <c r="W13" s="179" t="s">
        <v>2</v>
      </c>
      <c r="X13" s="179" t="s">
        <v>2</v>
      </c>
    </row>
    <row r="14" spans="1:25" x14ac:dyDescent="0.25">
      <c r="B14" s="238" t="s">
        <v>2</v>
      </c>
      <c r="C14" s="655" t="s">
        <v>2</v>
      </c>
      <c r="D14" s="361"/>
      <c r="E14" s="179" t="s">
        <v>2</v>
      </c>
      <c r="F14" s="179" t="s">
        <v>2</v>
      </c>
      <c r="G14" s="571" t="s">
        <v>2</v>
      </c>
      <c r="H14" s="361"/>
      <c r="I14" s="571" t="s">
        <v>2</v>
      </c>
      <c r="J14" s="361"/>
      <c r="K14" s="179" t="s">
        <v>2</v>
      </c>
      <c r="L14" s="179" t="s">
        <v>2</v>
      </c>
      <c r="M14" s="179" t="s">
        <v>2</v>
      </c>
      <c r="N14" s="179" t="s">
        <v>2</v>
      </c>
      <c r="O14" s="179" t="s">
        <v>2</v>
      </c>
      <c r="P14" s="179" t="s">
        <v>2</v>
      </c>
      <c r="Q14" s="179" t="s">
        <v>2</v>
      </c>
      <c r="R14" s="179" t="s">
        <v>2</v>
      </c>
      <c r="S14" s="179" t="s">
        <v>2</v>
      </c>
      <c r="T14" s="179" t="s">
        <v>2</v>
      </c>
      <c r="U14" s="179" t="s">
        <v>2</v>
      </c>
      <c r="V14" s="179" t="s">
        <v>2</v>
      </c>
      <c r="W14" s="179" t="s">
        <v>2</v>
      </c>
      <c r="X14" s="179" t="s">
        <v>2</v>
      </c>
    </row>
    <row r="15" spans="1:25" x14ac:dyDescent="0.25">
      <c r="B15" s="178" t="s">
        <v>2</v>
      </c>
      <c r="C15" s="570" t="s">
        <v>2</v>
      </c>
      <c r="D15" s="361"/>
      <c r="E15" s="179" t="s">
        <v>2</v>
      </c>
      <c r="F15" s="179" t="s">
        <v>2</v>
      </c>
      <c r="G15" s="571" t="s">
        <v>2</v>
      </c>
      <c r="H15" s="361"/>
      <c r="I15" s="571" t="s">
        <v>2</v>
      </c>
      <c r="J15" s="361"/>
      <c r="K15" s="179" t="s">
        <v>2</v>
      </c>
      <c r="L15" s="179" t="s">
        <v>2</v>
      </c>
      <c r="M15" s="179" t="s">
        <v>2</v>
      </c>
      <c r="N15" s="179" t="s">
        <v>2</v>
      </c>
      <c r="O15" s="179" t="s">
        <v>2</v>
      </c>
      <c r="P15" s="179" t="s">
        <v>2</v>
      </c>
      <c r="Q15" s="179" t="s">
        <v>2</v>
      </c>
      <c r="R15" s="179" t="s">
        <v>2</v>
      </c>
      <c r="S15" s="179" t="s">
        <v>2</v>
      </c>
      <c r="T15" s="179" t="s">
        <v>2</v>
      </c>
      <c r="U15" s="179" t="s">
        <v>2</v>
      </c>
      <c r="V15" s="179" t="s">
        <v>2</v>
      </c>
      <c r="W15" s="179" t="s">
        <v>2</v>
      </c>
      <c r="X15" s="179" t="s">
        <v>2</v>
      </c>
    </row>
    <row r="16" spans="1:25" x14ac:dyDescent="0.25">
      <c r="B16" s="232" t="s">
        <v>2</v>
      </c>
      <c r="C16" s="658" t="s">
        <v>2</v>
      </c>
      <c r="D16" s="361"/>
      <c r="E16" s="660" t="s">
        <v>839</v>
      </c>
      <c r="F16" s="557"/>
      <c r="G16" s="557"/>
      <c r="H16" s="557"/>
      <c r="I16" s="557"/>
      <c r="J16" s="558"/>
      <c r="K16" s="569" t="s">
        <v>668</v>
      </c>
      <c r="L16" s="411"/>
      <c r="M16" s="411"/>
      <c r="N16" s="411"/>
      <c r="O16" s="411"/>
      <c r="P16" s="402"/>
      <c r="Q16" s="569" t="s">
        <v>108</v>
      </c>
      <c r="R16" s="411"/>
      <c r="S16" s="411"/>
      <c r="T16" s="402"/>
      <c r="U16" s="569" t="s">
        <v>669</v>
      </c>
      <c r="V16" s="411"/>
      <c r="W16" s="411"/>
      <c r="X16" s="402"/>
    </row>
    <row r="17" spans="2:24" ht="18" customHeight="1" x14ac:dyDescent="0.25">
      <c r="C17" s="658" t="s">
        <v>2</v>
      </c>
      <c r="D17" s="361"/>
      <c r="E17" s="659" t="s">
        <v>2</v>
      </c>
      <c r="F17" s="361"/>
      <c r="G17" s="361"/>
      <c r="H17" s="361"/>
      <c r="I17" s="361"/>
      <c r="J17" s="373"/>
      <c r="K17" s="569" t="s">
        <v>670</v>
      </c>
      <c r="L17" s="402"/>
      <c r="M17" s="569" t="s">
        <v>671</v>
      </c>
      <c r="N17" s="402"/>
      <c r="O17" s="569" t="s">
        <v>672</v>
      </c>
      <c r="P17" s="402"/>
      <c r="Q17" s="569" t="s">
        <v>673</v>
      </c>
      <c r="R17" s="402"/>
      <c r="S17" s="569" t="s">
        <v>674</v>
      </c>
      <c r="T17" s="402"/>
      <c r="U17" s="569" t="s">
        <v>675</v>
      </c>
      <c r="V17" s="402"/>
      <c r="W17" s="569" t="s">
        <v>676</v>
      </c>
      <c r="X17" s="402"/>
    </row>
    <row r="18" spans="2:24" ht="36" x14ac:dyDescent="0.25">
      <c r="B18" s="408" t="s">
        <v>843</v>
      </c>
      <c r="C18" s="411"/>
      <c r="D18" s="402"/>
      <c r="E18" s="39" t="s">
        <v>678</v>
      </c>
      <c r="F18" s="39" t="s">
        <v>110</v>
      </c>
      <c r="G18" s="409" t="s">
        <v>111</v>
      </c>
      <c r="H18" s="402"/>
      <c r="I18" s="409" t="s">
        <v>689</v>
      </c>
      <c r="J18" s="402"/>
      <c r="K18" s="180" t="s">
        <v>678</v>
      </c>
      <c r="L18" s="180" t="s">
        <v>111</v>
      </c>
      <c r="M18" s="180" t="s">
        <v>678</v>
      </c>
      <c r="N18" s="180" t="s">
        <v>111</v>
      </c>
      <c r="O18" s="180" t="s">
        <v>678</v>
      </c>
      <c r="P18" s="180" t="s">
        <v>111</v>
      </c>
      <c r="Q18" s="180" t="s">
        <v>678</v>
      </c>
      <c r="R18" s="180" t="s">
        <v>111</v>
      </c>
      <c r="S18" s="180" t="s">
        <v>678</v>
      </c>
      <c r="T18" s="180" t="s">
        <v>111</v>
      </c>
      <c r="U18" s="180" t="s">
        <v>678</v>
      </c>
      <c r="V18" s="180" t="s">
        <v>111</v>
      </c>
      <c r="W18" s="180" t="s">
        <v>678</v>
      </c>
      <c r="X18" s="180" t="s">
        <v>111</v>
      </c>
    </row>
    <row r="19" spans="2:24" x14ac:dyDescent="0.25">
      <c r="B19" s="202" t="s">
        <v>20</v>
      </c>
      <c r="C19" s="606" t="s">
        <v>2</v>
      </c>
      <c r="D19" s="361"/>
      <c r="E19" s="212">
        <v>399098</v>
      </c>
      <c r="F19" s="42">
        <v>0.97493398215258498</v>
      </c>
      <c r="G19" s="605">
        <v>6349413978.8299999</v>
      </c>
      <c r="H19" s="361"/>
      <c r="I19" s="609">
        <v>0.97130480381125095</v>
      </c>
      <c r="J19" s="361"/>
      <c r="K19" s="205">
        <v>61373</v>
      </c>
      <c r="L19" s="206">
        <v>490810529.25999999</v>
      </c>
      <c r="M19" s="205">
        <v>336629</v>
      </c>
      <c r="N19" s="206">
        <v>5832157877.0200005</v>
      </c>
      <c r="O19" s="205">
        <v>1096</v>
      </c>
      <c r="P19" s="206">
        <v>26445572.550000001</v>
      </c>
      <c r="Q19" s="233">
        <v>200765</v>
      </c>
      <c r="R19" s="234">
        <v>3639582959.48</v>
      </c>
      <c r="S19" s="233">
        <v>198333</v>
      </c>
      <c r="T19" s="234">
        <v>2709831019.3499999</v>
      </c>
      <c r="U19" s="233">
        <v>386552</v>
      </c>
      <c r="V19" s="234">
        <v>6047470735.1899996</v>
      </c>
      <c r="W19" s="233">
        <v>12546</v>
      </c>
      <c r="X19" s="234">
        <v>301943243.63999999</v>
      </c>
    </row>
    <row r="20" spans="2:24" x14ac:dyDescent="0.25">
      <c r="B20" s="94" t="s">
        <v>844</v>
      </c>
      <c r="C20" s="599" t="s">
        <v>2</v>
      </c>
      <c r="D20" s="361"/>
      <c r="E20" s="214">
        <v>9622</v>
      </c>
      <c r="F20" s="217">
        <v>2.3505040807701799E-2</v>
      </c>
      <c r="G20" s="598">
        <v>181660524.27000001</v>
      </c>
      <c r="H20" s="361"/>
      <c r="I20" s="602">
        <v>2.7789610265550099E-2</v>
      </c>
      <c r="J20" s="361"/>
      <c r="K20" s="201">
        <v>2522</v>
      </c>
      <c r="L20" s="200">
        <v>28993045.890000001</v>
      </c>
      <c r="M20" s="201">
        <v>6918</v>
      </c>
      <c r="N20" s="200">
        <v>148213717.46000001</v>
      </c>
      <c r="O20" s="201">
        <v>182</v>
      </c>
      <c r="P20" s="200">
        <v>4453760.92</v>
      </c>
      <c r="Q20" s="235">
        <v>5590</v>
      </c>
      <c r="R20" s="216">
        <v>114662987.81999999</v>
      </c>
      <c r="S20" s="235">
        <v>4032</v>
      </c>
      <c r="T20" s="216">
        <v>66997536.450000003</v>
      </c>
      <c r="U20" s="235">
        <v>6826</v>
      </c>
      <c r="V20" s="216">
        <v>127733791.95</v>
      </c>
      <c r="W20" s="235">
        <v>2796</v>
      </c>
      <c r="X20" s="216">
        <v>53926732.32</v>
      </c>
    </row>
    <row r="21" spans="2:24" x14ac:dyDescent="0.25">
      <c r="B21" s="202" t="s">
        <v>845</v>
      </c>
      <c r="C21" s="606" t="s">
        <v>2</v>
      </c>
      <c r="D21" s="361"/>
      <c r="E21" s="212">
        <v>221</v>
      </c>
      <c r="F21" s="42">
        <v>5.3986842844544805E-4</v>
      </c>
      <c r="G21" s="605">
        <v>2725177.77</v>
      </c>
      <c r="H21" s="361"/>
      <c r="I21" s="609">
        <v>4.1688544298199801E-4</v>
      </c>
      <c r="J21" s="361"/>
      <c r="K21" s="205">
        <v>177</v>
      </c>
      <c r="L21" s="206">
        <v>1863134.25</v>
      </c>
      <c r="M21" s="205">
        <v>20</v>
      </c>
      <c r="N21" s="206">
        <v>280972.65000000002</v>
      </c>
      <c r="O21" s="205">
        <v>24</v>
      </c>
      <c r="P21" s="206">
        <v>581070.87</v>
      </c>
      <c r="Q21" s="233">
        <v>205</v>
      </c>
      <c r="R21" s="234">
        <v>2574904.17</v>
      </c>
      <c r="S21" s="233">
        <v>16</v>
      </c>
      <c r="T21" s="234">
        <v>150273.60000000001</v>
      </c>
      <c r="U21" s="233">
        <v>0</v>
      </c>
      <c r="V21" s="234">
        <v>0</v>
      </c>
      <c r="W21" s="233">
        <v>221</v>
      </c>
      <c r="X21" s="234">
        <v>2725177.77</v>
      </c>
    </row>
    <row r="22" spans="2:24" x14ac:dyDescent="0.25">
      <c r="B22" s="94" t="s">
        <v>846</v>
      </c>
      <c r="C22" s="599" t="s">
        <v>2</v>
      </c>
      <c r="D22" s="361"/>
      <c r="E22" s="214">
        <v>21</v>
      </c>
      <c r="F22" s="217">
        <v>5.12997149201557E-5</v>
      </c>
      <c r="G22" s="598">
        <v>269485.69</v>
      </c>
      <c r="H22" s="361"/>
      <c r="I22" s="602">
        <v>4.1224709261062002E-5</v>
      </c>
      <c r="J22" s="361"/>
      <c r="K22" s="201">
        <v>21</v>
      </c>
      <c r="L22" s="200">
        <v>269485.69</v>
      </c>
      <c r="M22" s="201">
        <v>0</v>
      </c>
      <c r="N22" s="200">
        <v>0</v>
      </c>
      <c r="O22" s="201">
        <v>0</v>
      </c>
      <c r="P22" s="200">
        <v>0</v>
      </c>
      <c r="Q22" s="235">
        <v>21</v>
      </c>
      <c r="R22" s="216">
        <v>269485.69</v>
      </c>
      <c r="S22" s="235">
        <v>0</v>
      </c>
      <c r="T22" s="216">
        <v>0</v>
      </c>
      <c r="U22" s="235">
        <v>0</v>
      </c>
      <c r="V22" s="216">
        <v>0</v>
      </c>
      <c r="W22" s="235">
        <v>21</v>
      </c>
      <c r="X22" s="216">
        <v>269485.69</v>
      </c>
    </row>
    <row r="23" spans="2:24" x14ac:dyDescent="0.25">
      <c r="B23" s="202" t="s">
        <v>847</v>
      </c>
      <c r="C23" s="606" t="s">
        <v>2</v>
      </c>
      <c r="D23" s="361"/>
      <c r="E23" s="212">
        <v>397</v>
      </c>
      <c r="F23" s="42">
        <v>9.69808896347705E-4</v>
      </c>
      <c r="G23" s="605">
        <v>2925146.57</v>
      </c>
      <c r="H23" s="361"/>
      <c r="I23" s="609">
        <v>4.4747577095556601E-4</v>
      </c>
      <c r="J23" s="361"/>
      <c r="K23" s="205">
        <v>397</v>
      </c>
      <c r="L23" s="206">
        <v>2925146.57</v>
      </c>
      <c r="M23" s="205">
        <v>0</v>
      </c>
      <c r="N23" s="206">
        <v>0</v>
      </c>
      <c r="O23" s="205">
        <v>0</v>
      </c>
      <c r="P23" s="206">
        <v>0</v>
      </c>
      <c r="Q23" s="233">
        <v>397</v>
      </c>
      <c r="R23" s="234">
        <v>2925146.57</v>
      </c>
      <c r="S23" s="233">
        <v>0</v>
      </c>
      <c r="T23" s="234">
        <v>0</v>
      </c>
      <c r="U23" s="233">
        <v>0</v>
      </c>
      <c r="V23" s="234">
        <v>0</v>
      </c>
      <c r="W23" s="233">
        <v>397</v>
      </c>
      <c r="X23" s="234">
        <v>2925146.57</v>
      </c>
    </row>
    <row r="24" spans="2:24" x14ac:dyDescent="0.25">
      <c r="B24" s="207" t="s">
        <v>115</v>
      </c>
      <c r="C24" s="593" t="s">
        <v>2</v>
      </c>
      <c r="D24" s="411"/>
      <c r="E24" s="218">
        <v>409359</v>
      </c>
      <c r="F24" s="219">
        <v>1</v>
      </c>
      <c r="G24" s="623">
        <v>6536994313.1300001</v>
      </c>
      <c r="H24" s="411"/>
      <c r="I24" s="622">
        <v>1</v>
      </c>
      <c r="J24" s="411"/>
      <c r="K24" s="210">
        <v>64490</v>
      </c>
      <c r="L24" s="211">
        <v>524861341.66000003</v>
      </c>
      <c r="M24" s="210">
        <v>343567</v>
      </c>
      <c r="N24" s="211">
        <v>5980652567.1300001</v>
      </c>
      <c r="O24" s="210">
        <v>1302</v>
      </c>
      <c r="P24" s="211">
        <v>31480404.34</v>
      </c>
      <c r="Q24" s="236">
        <v>206978</v>
      </c>
      <c r="R24" s="237">
        <v>3760015483.73</v>
      </c>
      <c r="S24" s="236">
        <v>202381</v>
      </c>
      <c r="T24" s="237">
        <v>2776978829.4000001</v>
      </c>
      <c r="U24" s="236">
        <v>393378</v>
      </c>
      <c r="V24" s="237">
        <v>6175204527.1400003</v>
      </c>
      <c r="W24" s="236">
        <v>15981</v>
      </c>
      <c r="X24" s="237">
        <v>361789785.99000001</v>
      </c>
    </row>
    <row r="25" spans="2:24" x14ac:dyDescent="0.25">
      <c r="B25" s="178" t="s">
        <v>2</v>
      </c>
      <c r="C25" s="570" t="s">
        <v>2</v>
      </c>
      <c r="D25" s="361"/>
      <c r="E25" s="179" t="s">
        <v>2</v>
      </c>
      <c r="F25" s="179" t="s">
        <v>2</v>
      </c>
      <c r="G25" s="571" t="s">
        <v>2</v>
      </c>
      <c r="H25" s="361"/>
      <c r="I25" s="571" t="s">
        <v>2</v>
      </c>
      <c r="J25" s="361"/>
      <c r="K25" s="179" t="s">
        <v>2</v>
      </c>
      <c r="L25" s="179" t="s">
        <v>2</v>
      </c>
      <c r="M25" s="179" t="s">
        <v>2</v>
      </c>
      <c r="N25" s="179" t="s">
        <v>2</v>
      </c>
      <c r="O25" s="179" t="s">
        <v>2</v>
      </c>
      <c r="P25" s="179" t="s">
        <v>2</v>
      </c>
      <c r="Q25" s="179" t="s">
        <v>2</v>
      </c>
      <c r="R25" s="179" t="s">
        <v>2</v>
      </c>
      <c r="S25" s="179" t="s">
        <v>2</v>
      </c>
      <c r="T25" s="179" t="s">
        <v>2</v>
      </c>
      <c r="U25" s="179" t="s">
        <v>2</v>
      </c>
      <c r="V25" s="179" t="s">
        <v>2</v>
      </c>
      <c r="W25" s="179" t="s">
        <v>2</v>
      </c>
      <c r="X25" s="179" t="s">
        <v>2</v>
      </c>
    </row>
    <row r="26" spans="2:24" x14ac:dyDescent="0.25">
      <c r="B26" s="238" t="s">
        <v>2</v>
      </c>
      <c r="C26" s="655" t="s">
        <v>2</v>
      </c>
      <c r="D26" s="361"/>
      <c r="E26" s="179" t="s">
        <v>2</v>
      </c>
      <c r="F26" s="179" t="s">
        <v>2</v>
      </c>
      <c r="G26" s="571" t="s">
        <v>2</v>
      </c>
      <c r="H26" s="361"/>
      <c r="I26" s="571" t="s">
        <v>2</v>
      </c>
      <c r="J26" s="361"/>
      <c r="K26" s="179" t="s">
        <v>2</v>
      </c>
      <c r="L26" s="179" t="s">
        <v>2</v>
      </c>
      <c r="M26" s="179" t="s">
        <v>2</v>
      </c>
      <c r="N26" s="179" t="s">
        <v>2</v>
      </c>
      <c r="O26" s="179" t="s">
        <v>2</v>
      </c>
      <c r="P26" s="179" t="s">
        <v>2</v>
      </c>
      <c r="Q26" s="179" t="s">
        <v>2</v>
      </c>
      <c r="R26" s="179" t="s">
        <v>2</v>
      </c>
      <c r="S26" s="179" t="s">
        <v>2</v>
      </c>
      <c r="T26" s="179" t="s">
        <v>2</v>
      </c>
      <c r="U26" s="179" t="s">
        <v>2</v>
      </c>
      <c r="V26" s="179" t="s">
        <v>2</v>
      </c>
      <c r="W26" s="179" t="s">
        <v>2</v>
      </c>
      <c r="X26" s="179" t="s">
        <v>2</v>
      </c>
    </row>
    <row r="27" spans="2:24" x14ac:dyDescent="0.25">
      <c r="B27" s="178" t="s">
        <v>2</v>
      </c>
      <c r="C27" s="570" t="s">
        <v>2</v>
      </c>
      <c r="D27" s="361"/>
      <c r="E27" s="179" t="s">
        <v>2</v>
      </c>
      <c r="F27" s="179" t="s">
        <v>2</v>
      </c>
      <c r="G27" s="571" t="s">
        <v>2</v>
      </c>
      <c r="H27" s="361"/>
      <c r="I27" s="571" t="s">
        <v>2</v>
      </c>
      <c r="J27" s="361"/>
      <c r="K27" s="179" t="s">
        <v>2</v>
      </c>
      <c r="L27" s="179" t="s">
        <v>2</v>
      </c>
      <c r="M27" s="179" t="s">
        <v>2</v>
      </c>
      <c r="N27" s="179" t="s">
        <v>2</v>
      </c>
      <c r="O27" s="179" t="s">
        <v>2</v>
      </c>
      <c r="P27" s="179" t="s">
        <v>2</v>
      </c>
      <c r="Q27" s="179" t="s">
        <v>2</v>
      </c>
      <c r="R27" s="179" t="s">
        <v>2</v>
      </c>
      <c r="S27" s="179" t="s">
        <v>2</v>
      </c>
      <c r="T27" s="179" t="s">
        <v>2</v>
      </c>
      <c r="U27" s="179" t="s">
        <v>2</v>
      </c>
      <c r="V27" s="179" t="s">
        <v>2</v>
      </c>
      <c r="W27" s="179" t="s">
        <v>2</v>
      </c>
      <c r="X27" s="179" t="s">
        <v>2</v>
      </c>
    </row>
    <row r="28" spans="2:24" x14ac:dyDescent="0.25">
      <c r="B28" s="232" t="s">
        <v>2</v>
      </c>
      <c r="C28" s="658" t="s">
        <v>2</v>
      </c>
      <c r="D28" s="361"/>
      <c r="E28" s="660" t="s">
        <v>839</v>
      </c>
      <c r="F28" s="557"/>
      <c r="G28" s="557"/>
      <c r="H28" s="557"/>
      <c r="I28" s="557"/>
      <c r="J28" s="558"/>
      <c r="K28" s="569" t="s">
        <v>668</v>
      </c>
      <c r="L28" s="411"/>
      <c r="M28" s="411"/>
      <c r="N28" s="411"/>
      <c r="O28" s="411"/>
      <c r="P28" s="402"/>
      <c r="Q28" s="569" t="s">
        <v>108</v>
      </c>
      <c r="R28" s="411"/>
      <c r="S28" s="411"/>
      <c r="T28" s="402"/>
      <c r="U28" s="569" t="s">
        <v>669</v>
      </c>
      <c r="V28" s="411"/>
      <c r="W28" s="411"/>
      <c r="X28" s="402"/>
    </row>
    <row r="29" spans="2:24" ht="18" customHeight="1" x14ac:dyDescent="0.25">
      <c r="C29" s="658" t="s">
        <v>2</v>
      </c>
      <c r="D29" s="361"/>
      <c r="E29" s="659" t="s">
        <v>2</v>
      </c>
      <c r="F29" s="361"/>
      <c r="G29" s="361"/>
      <c r="H29" s="361"/>
      <c r="I29" s="361"/>
      <c r="J29" s="373"/>
      <c r="K29" s="569" t="s">
        <v>670</v>
      </c>
      <c r="L29" s="402"/>
      <c r="M29" s="569" t="s">
        <v>671</v>
      </c>
      <c r="N29" s="402"/>
      <c r="O29" s="569" t="s">
        <v>672</v>
      </c>
      <c r="P29" s="402"/>
      <c r="Q29" s="569" t="s">
        <v>673</v>
      </c>
      <c r="R29" s="402"/>
      <c r="S29" s="569" t="s">
        <v>674</v>
      </c>
      <c r="T29" s="402"/>
      <c r="U29" s="569" t="s">
        <v>675</v>
      </c>
      <c r="V29" s="402"/>
      <c r="W29" s="569" t="s">
        <v>676</v>
      </c>
      <c r="X29" s="402"/>
    </row>
    <row r="30" spans="2:24" ht="36" x14ac:dyDescent="0.25">
      <c r="B30" s="408" t="s">
        <v>848</v>
      </c>
      <c r="C30" s="411"/>
      <c r="D30" s="402"/>
      <c r="E30" s="39" t="s">
        <v>678</v>
      </c>
      <c r="F30" s="39" t="s">
        <v>110</v>
      </c>
      <c r="G30" s="409" t="s">
        <v>111</v>
      </c>
      <c r="H30" s="402"/>
      <c r="I30" s="409" t="s">
        <v>689</v>
      </c>
      <c r="J30" s="402"/>
      <c r="K30" s="180" t="s">
        <v>678</v>
      </c>
      <c r="L30" s="180" t="s">
        <v>111</v>
      </c>
      <c r="M30" s="180" t="s">
        <v>678</v>
      </c>
      <c r="N30" s="180" t="s">
        <v>111</v>
      </c>
      <c r="O30" s="180" t="s">
        <v>678</v>
      </c>
      <c r="P30" s="180" t="s">
        <v>111</v>
      </c>
      <c r="Q30" s="180" t="s">
        <v>678</v>
      </c>
      <c r="R30" s="180" t="s">
        <v>111</v>
      </c>
      <c r="S30" s="180" t="s">
        <v>678</v>
      </c>
      <c r="T30" s="180" t="s">
        <v>111</v>
      </c>
      <c r="U30" s="180" t="s">
        <v>678</v>
      </c>
      <c r="V30" s="180" t="s">
        <v>111</v>
      </c>
      <c r="W30" s="180" t="s">
        <v>678</v>
      </c>
      <c r="X30" s="180" t="s">
        <v>111</v>
      </c>
    </row>
    <row r="31" spans="2:24" x14ac:dyDescent="0.25">
      <c r="B31" s="94">
        <v>1</v>
      </c>
      <c r="C31" s="599" t="s">
        <v>2</v>
      </c>
      <c r="D31" s="361"/>
      <c r="E31" s="214">
        <v>397</v>
      </c>
      <c r="F31" s="217">
        <v>9.3821710391049802E-4</v>
      </c>
      <c r="G31" s="598">
        <v>2925146.57</v>
      </c>
      <c r="H31" s="361"/>
      <c r="I31" s="602">
        <v>4.4747577095556601E-4</v>
      </c>
      <c r="J31" s="361"/>
      <c r="K31" s="201">
        <v>397</v>
      </c>
      <c r="L31" s="200">
        <v>2925146.57</v>
      </c>
      <c r="M31" s="201">
        <v>0</v>
      </c>
      <c r="N31" s="200">
        <v>0</v>
      </c>
      <c r="O31" s="201">
        <v>0</v>
      </c>
      <c r="P31" s="200">
        <v>0</v>
      </c>
      <c r="Q31" s="235">
        <v>397</v>
      </c>
      <c r="R31" s="216">
        <v>2925146.57</v>
      </c>
      <c r="S31" s="235">
        <v>0</v>
      </c>
      <c r="T31" s="216">
        <v>0</v>
      </c>
      <c r="U31" s="235">
        <v>0</v>
      </c>
      <c r="V31" s="216">
        <v>0</v>
      </c>
      <c r="W31" s="235">
        <v>397</v>
      </c>
      <c r="X31" s="216">
        <v>2925146.57</v>
      </c>
    </row>
    <row r="32" spans="2:24" x14ac:dyDescent="0.25">
      <c r="B32" s="202">
        <v>2</v>
      </c>
      <c r="C32" s="606" t="s">
        <v>2</v>
      </c>
      <c r="D32" s="361"/>
      <c r="E32" s="212">
        <v>20</v>
      </c>
      <c r="F32" s="42">
        <v>4.7265345285163602E-5</v>
      </c>
      <c r="G32" s="605">
        <v>493680.87</v>
      </c>
      <c r="H32" s="361"/>
      <c r="I32" s="609">
        <v>7.5521079926352101E-5</v>
      </c>
      <c r="J32" s="361"/>
      <c r="K32" s="205">
        <v>0</v>
      </c>
      <c r="L32" s="206">
        <v>0</v>
      </c>
      <c r="M32" s="205">
        <v>0</v>
      </c>
      <c r="N32" s="206">
        <v>0</v>
      </c>
      <c r="O32" s="205">
        <v>20</v>
      </c>
      <c r="P32" s="206">
        <v>493680.87</v>
      </c>
      <c r="Q32" s="233">
        <v>20</v>
      </c>
      <c r="R32" s="234">
        <v>493680.87</v>
      </c>
      <c r="S32" s="233">
        <v>0</v>
      </c>
      <c r="T32" s="234">
        <v>0</v>
      </c>
      <c r="U32" s="233">
        <v>0</v>
      </c>
      <c r="V32" s="234">
        <v>0</v>
      </c>
      <c r="W32" s="233">
        <v>20</v>
      </c>
      <c r="X32" s="234">
        <v>493680.87</v>
      </c>
    </row>
    <row r="33" spans="2:24" x14ac:dyDescent="0.25">
      <c r="B33" s="94">
        <v>3</v>
      </c>
      <c r="C33" s="599" t="s">
        <v>2</v>
      </c>
      <c r="D33" s="361"/>
      <c r="E33" s="214">
        <v>2</v>
      </c>
      <c r="F33" s="217">
        <v>4.72653452851636E-6</v>
      </c>
      <c r="G33" s="598">
        <v>373471.85</v>
      </c>
      <c r="H33" s="361"/>
      <c r="I33" s="602">
        <v>5.7132044500919403E-5</v>
      </c>
      <c r="J33" s="361"/>
      <c r="K33" s="201">
        <v>0</v>
      </c>
      <c r="L33" s="200">
        <v>0</v>
      </c>
      <c r="M33" s="201">
        <v>2</v>
      </c>
      <c r="N33" s="200">
        <v>373471.85</v>
      </c>
      <c r="O33" s="201">
        <v>0</v>
      </c>
      <c r="P33" s="200">
        <v>0</v>
      </c>
      <c r="Q33" s="235">
        <v>1</v>
      </c>
      <c r="R33" s="216">
        <v>209187.92</v>
      </c>
      <c r="S33" s="235">
        <v>1</v>
      </c>
      <c r="T33" s="216">
        <v>164283.93</v>
      </c>
      <c r="U33" s="235">
        <v>0</v>
      </c>
      <c r="V33" s="216">
        <v>0</v>
      </c>
      <c r="W33" s="235">
        <v>2</v>
      </c>
      <c r="X33" s="216">
        <v>373471.85</v>
      </c>
    </row>
    <row r="34" spans="2:24" x14ac:dyDescent="0.25">
      <c r="B34" s="202">
        <v>4</v>
      </c>
      <c r="C34" s="606" t="s">
        <v>2</v>
      </c>
      <c r="D34" s="361"/>
      <c r="E34" s="212">
        <v>2</v>
      </c>
      <c r="F34" s="42">
        <v>4.72653452851636E-6</v>
      </c>
      <c r="G34" s="605">
        <v>342964.04</v>
      </c>
      <c r="H34" s="361"/>
      <c r="I34" s="609">
        <v>5.2465096888815303E-5</v>
      </c>
      <c r="J34" s="361"/>
      <c r="K34" s="205">
        <v>0</v>
      </c>
      <c r="L34" s="206">
        <v>0</v>
      </c>
      <c r="M34" s="205">
        <v>2</v>
      </c>
      <c r="N34" s="206">
        <v>342964.04</v>
      </c>
      <c r="O34" s="205">
        <v>0</v>
      </c>
      <c r="P34" s="206">
        <v>0</v>
      </c>
      <c r="Q34" s="233">
        <v>2</v>
      </c>
      <c r="R34" s="234">
        <v>342964.04</v>
      </c>
      <c r="S34" s="233">
        <v>0</v>
      </c>
      <c r="T34" s="234">
        <v>0</v>
      </c>
      <c r="U34" s="233">
        <v>0</v>
      </c>
      <c r="V34" s="234">
        <v>0</v>
      </c>
      <c r="W34" s="233">
        <v>2</v>
      </c>
      <c r="X34" s="234">
        <v>342964.04</v>
      </c>
    </row>
    <row r="35" spans="2:24" x14ac:dyDescent="0.25">
      <c r="B35" s="94">
        <v>5</v>
      </c>
      <c r="C35" s="599" t="s">
        <v>2</v>
      </c>
      <c r="D35" s="361"/>
      <c r="E35" s="214">
        <v>2</v>
      </c>
      <c r="F35" s="217">
        <v>4.72653452851636E-6</v>
      </c>
      <c r="G35" s="598">
        <v>341543.03</v>
      </c>
      <c r="H35" s="361"/>
      <c r="I35" s="602">
        <v>5.2247717167810201E-5</v>
      </c>
      <c r="J35" s="361"/>
      <c r="K35" s="201">
        <v>0</v>
      </c>
      <c r="L35" s="200">
        <v>0</v>
      </c>
      <c r="M35" s="201">
        <v>2</v>
      </c>
      <c r="N35" s="200">
        <v>341543.03</v>
      </c>
      <c r="O35" s="201">
        <v>0</v>
      </c>
      <c r="P35" s="200">
        <v>0</v>
      </c>
      <c r="Q35" s="235">
        <v>1</v>
      </c>
      <c r="R35" s="216">
        <v>175828.13</v>
      </c>
      <c r="S35" s="235">
        <v>1</v>
      </c>
      <c r="T35" s="216">
        <v>165714.9</v>
      </c>
      <c r="U35" s="235">
        <v>2</v>
      </c>
      <c r="V35" s="216">
        <v>341543.03</v>
      </c>
      <c r="W35" s="235">
        <v>0</v>
      </c>
      <c r="X35" s="216">
        <v>0</v>
      </c>
    </row>
    <row r="36" spans="2:24" x14ac:dyDescent="0.25">
      <c r="B36" s="202">
        <v>6</v>
      </c>
      <c r="C36" s="606" t="s">
        <v>2</v>
      </c>
      <c r="D36" s="361"/>
      <c r="E36" s="212">
        <v>2</v>
      </c>
      <c r="F36" s="42">
        <v>4.72653452851636E-6</v>
      </c>
      <c r="G36" s="605">
        <v>325183.81</v>
      </c>
      <c r="H36" s="361"/>
      <c r="I36" s="609">
        <v>4.9745157242503E-5</v>
      </c>
      <c r="J36" s="361"/>
      <c r="K36" s="205">
        <v>1</v>
      </c>
      <c r="L36" s="206">
        <v>88891.48</v>
      </c>
      <c r="M36" s="205">
        <v>1</v>
      </c>
      <c r="N36" s="206">
        <v>236292.33</v>
      </c>
      <c r="O36" s="205">
        <v>0</v>
      </c>
      <c r="P36" s="206">
        <v>0</v>
      </c>
      <c r="Q36" s="233">
        <v>2</v>
      </c>
      <c r="R36" s="234">
        <v>325183.81</v>
      </c>
      <c r="S36" s="233">
        <v>0</v>
      </c>
      <c r="T36" s="234">
        <v>0</v>
      </c>
      <c r="U36" s="233">
        <v>2</v>
      </c>
      <c r="V36" s="234">
        <v>325183.81</v>
      </c>
      <c r="W36" s="233">
        <v>0</v>
      </c>
      <c r="X36" s="234">
        <v>0</v>
      </c>
    </row>
    <row r="37" spans="2:24" x14ac:dyDescent="0.25">
      <c r="B37" s="94">
        <v>7</v>
      </c>
      <c r="C37" s="599" t="s">
        <v>2</v>
      </c>
      <c r="D37" s="361"/>
      <c r="E37" s="214">
        <v>3</v>
      </c>
      <c r="F37" s="217">
        <v>7.0898017927745498E-6</v>
      </c>
      <c r="G37" s="598">
        <v>317009.53000000003</v>
      </c>
      <c r="H37" s="361"/>
      <c r="I37" s="602">
        <v>4.8494692639286001E-5</v>
      </c>
      <c r="J37" s="361"/>
      <c r="K37" s="201">
        <v>0</v>
      </c>
      <c r="L37" s="200">
        <v>0</v>
      </c>
      <c r="M37" s="201">
        <v>3</v>
      </c>
      <c r="N37" s="200">
        <v>317009.53000000003</v>
      </c>
      <c r="O37" s="201">
        <v>0</v>
      </c>
      <c r="P37" s="200">
        <v>0</v>
      </c>
      <c r="Q37" s="235">
        <v>3</v>
      </c>
      <c r="R37" s="216">
        <v>317009.53000000003</v>
      </c>
      <c r="S37" s="235">
        <v>0</v>
      </c>
      <c r="T37" s="216">
        <v>0</v>
      </c>
      <c r="U37" s="235">
        <v>0</v>
      </c>
      <c r="V37" s="216">
        <v>0</v>
      </c>
      <c r="W37" s="235">
        <v>3</v>
      </c>
      <c r="X37" s="216">
        <v>317009.53000000003</v>
      </c>
    </row>
    <row r="38" spans="2:24" x14ac:dyDescent="0.25">
      <c r="B38" s="202">
        <v>8</v>
      </c>
      <c r="C38" s="606" t="s">
        <v>2</v>
      </c>
      <c r="D38" s="361"/>
      <c r="E38" s="212">
        <v>3</v>
      </c>
      <c r="F38" s="42">
        <v>7.0898017927745498E-6</v>
      </c>
      <c r="G38" s="605">
        <v>311122.69</v>
      </c>
      <c r="H38" s="361"/>
      <c r="I38" s="609">
        <v>4.7594150323045101E-5</v>
      </c>
      <c r="J38" s="361"/>
      <c r="K38" s="205">
        <v>0</v>
      </c>
      <c r="L38" s="206">
        <v>0</v>
      </c>
      <c r="M38" s="205">
        <v>3</v>
      </c>
      <c r="N38" s="206">
        <v>311122.69</v>
      </c>
      <c r="O38" s="205">
        <v>0</v>
      </c>
      <c r="P38" s="206">
        <v>0</v>
      </c>
      <c r="Q38" s="233">
        <v>0</v>
      </c>
      <c r="R38" s="234">
        <v>0</v>
      </c>
      <c r="S38" s="233">
        <v>3</v>
      </c>
      <c r="T38" s="234">
        <v>311122.69</v>
      </c>
      <c r="U38" s="233">
        <v>0</v>
      </c>
      <c r="V38" s="234">
        <v>0</v>
      </c>
      <c r="W38" s="233">
        <v>3</v>
      </c>
      <c r="X38" s="234">
        <v>311122.69</v>
      </c>
    </row>
    <row r="39" spans="2:24" x14ac:dyDescent="0.25">
      <c r="B39" s="94">
        <v>9</v>
      </c>
      <c r="C39" s="599" t="s">
        <v>2</v>
      </c>
      <c r="D39" s="361"/>
      <c r="E39" s="214">
        <v>2</v>
      </c>
      <c r="F39" s="217">
        <v>4.72653452851636E-6</v>
      </c>
      <c r="G39" s="598">
        <v>309810.63</v>
      </c>
      <c r="H39" s="361"/>
      <c r="I39" s="602">
        <v>4.73934372832059E-5</v>
      </c>
      <c r="J39" s="361"/>
      <c r="K39" s="201">
        <v>0</v>
      </c>
      <c r="L39" s="200">
        <v>0</v>
      </c>
      <c r="M39" s="201">
        <v>1</v>
      </c>
      <c r="N39" s="200">
        <v>107691.15</v>
      </c>
      <c r="O39" s="201">
        <v>1</v>
      </c>
      <c r="P39" s="200">
        <v>202119.48</v>
      </c>
      <c r="Q39" s="235">
        <v>0</v>
      </c>
      <c r="R39" s="216">
        <v>0</v>
      </c>
      <c r="S39" s="235">
        <v>2</v>
      </c>
      <c r="T39" s="216">
        <v>309810.63</v>
      </c>
      <c r="U39" s="235">
        <v>2</v>
      </c>
      <c r="V39" s="216">
        <v>309810.63</v>
      </c>
      <c r="W39" s="235">
        <v>0</v>
      </c>
      <c r="X39" s="216">
        <v>0</v>
      </c>
    </row>
    <row r="40" spans="2:24" x14ac:dyDescent="0.25">
      <c r="B40" s="202">
        <v>10</v>
      </c>
      <c r="C40" s="606" t="s">
        <v>2</v>
      </c>
      <c r="D40" s="361"/>
      <c r="E40" s="212">
        <v>3</v>
      </c>
      <c r="F40" s="42">
        <v>7.0898017927745498E-6</v>
      </c>
      <c r="G40" s="605">
        <v>309165.25</v>
      </c>
      <c r="H40" s="361"/>
      <c r="I40" s="609">
        <v>4.7294709952404298E-5</v>
      </c>
      <c r="J40" s="361"/>
      <c r="K40" s="205">
        <v>0</v>
      </c>
      <c r="L40" s="206">
        <v>0</v>
      </c>
      <c r="M40" s="205">
        <v>3</v>
      </c>
      <c r="N40" s="206">
        <v>309165.25</v>
      </c>
      <c r="O40" s="205">
        <v>0</v>
      </c>
      <c r="P40" s="206">
        <v>0</v>
      </c>
      <c r="Q40" s="233">
        <v>2</v>
      </c>
      <c r="R40" s="234">
        <v>295531.48</v>
      </c>
      <c r="S40" s="233">
        <v>1</v>
      </c>
      <c r="T40" s="234">
        <v>13633.77</v>
      </c>
      <c r="U40" s="233">
        <v>0</v>
      </c>
      <c r="V40" s="234">
        <v>0</v>
      </c>
      <c r="W40" s="233">
        <v>3</v>
      </c>
      <c r="X40" s="234">
        <v>309165.25</v>
      </c>
    </row>
    <row r="41" spans="2:24" x14ac:dyDescent="0.25">
      <c r="B41" s="94">
        <v>11</v>
      </c>
      <c r="C41" s="599" t="s">
        <v>2</v>
      </c>
      <c r="D41" s="361"/>
      <c r="E41" s="214">
        <v>2</v>
      </c>
      <c r="F41" s="217">
        <v>4.72653452851636E-6</v>
      </c>
      <c r="G41" s="598">
        <v>295660.69</v>
      </c>
      <c r="H41" s="361"/>
      <c r="I41" s="602">
        <v>4.5228843079478498E-5</v>
      </c>
      <c r="J41" s="361"/>
      <c r="K41" s="201">
        <v>0</v>
      </c>
      <c r="L41" s="200">
        <v>0</v>
      </c>
      <c r="M41" s="201">
        <v>2</v>
      </c>
      <c r="N41" s="200">
        <v>295660.69</v>
      </c>
      <c r="O41" s="201">
        <v>0</v>
      </c>
      <c r="P41" s="200">
        <v>0</v>
      </c>
      <c r="Q41" s="235">
        <v>2</v>
      </c>
      <c r="R41" s="216">
        <v>295660.69</v>
      </c>
      <c r="S41" s="235">
        <v>0</v>
      </c>
      <c r="T41" s="216">
        <v>0</v>
      </c>
      <c r="U41" s="235">
        <v>2</v>
      </c>
      <c r="V41" s="216">
        <v>295660.69</v>
      </c>
      <c r="W41" s="235">
        <v>0</v>
      </c>
      <c r="X41" s="216">
        <v>0</v>
      </c>
    </row>
    <row r="42" spans="2:24" x14ac:dyDescent="0.25">
      <c r="B42" s="202">
        <v>12</v>
      </c>
      <c r="C42" s="606" t="s">
        <v>2</v>
      </c>
      <c r="D42" s="361"/>
      <c r="E42" s="212">
        <v>2</v>
      </c>
      <c r="F42" s="42">
        <v>4.72653452851636E-6</v>
      </c>
      <c r="G42" s="605">
        <v>293183.21000000002</v>
      </c>
      <c r="H42" s="361"/>
      <c r="I42" s="609">
        <v>4.4849849327713401E-5</v>
      </c>
      <c r="J42" s="361"/>
      <c r="K42" s="205">
        <v>0</v>
      </c>
      <c r="L42" s="206">
        <v>0</v>
      </c>
      <c r="M42" s="205">
        <v>2</v>
      </c>
      <c r="N42" s="206">
        <v>293183.21000000002</v>
      </c>
      <c r="O42" s="205">
        <v>0</v>
      </c>
      <c r="P42" s="206">
        <v>0</v>
      </c>
      <c r="Q42" s="233">
        <v>2</v>
      </c>
      <c r="R42" s="234">
        <v>293183.21000000002</v>
      </c>
      <c r="S42" s="233">
        <v>0</v>
      </c>
      <c r="T42" s="234">
        <v>0</v>
      </c>
      <c r="U42" s="233">
        <v>2</v>
      </c>
      <c r="V42" s="234">
        <v>293183.21000000002</v>
      </c>
      <c r="W42" s="233">
        <v>0</v>
      </c>
      <c r="X42" s="234">
        <v>0</v>
      </c>
    </row>
    <row r="43" spans="2:24" x14ac:dyDescent="0.25">
      <c r="B43" s="94">
        <v>13</v>
      </c>
      <c r="C43" s="599" t="s">
        <v>2</v>
      </c>
      <c r="D43" s="361"/>
      <c r="E43" s="214">
        <v>12</v>
      </c>
      <c r="F43" s="217">
        <v>2.8359207171098199E-5</v>
      </c>
      <c r="G43" s="598">
        <v>291549.46999999997</v>
      </c>
      <c r="H43" s="361"/>
      <c r="I43" s="602">
        <v>4.4599927127732501E-5</v>
      </c>
      <c r="J43" s="361"/>
      <c r="K43" s="201">
        <v>12</v>
      </c>
      <c r="L43" s="200">
        <v>291549.46999999997</v>
      </c>
      <c r="M43" s="201">
        <v>0</v>
      </c>
      <c r="N43" s="200">
        <v>0</v>
      </c>
      <c r="O43" s="201">
        <v>0</v>
      </c>
      <c r="P43" s="200">
        <v>0</v>
      </c>
      <c r="Q43" s="235">
        <v>12</v>
      </c>
      <c r="R43" s="216">
        <v>291549.46999999997</v>
      </c>
      <c r="S43" s="235">
        <v>0</v>
      </c>
      <c r="T43" s="216">
        <v>0</v>
      </c>
      <c r="U43" s="235">
        <v>0</v>
      </c>
      <c r="V43" s="216">
        <v>0</v>
      </c>
      <c r="W43" s="235">
        <v>12</v>
      </c>
      <c r="X43" s="216">
        <v>291549.46999999997</v>
      </c>
    </row>
    <row r="44" spans="2:24" x14ac:dyDescent="0.25">
      <c r="B44" s="202">
        <v>14</v>
      </c>
      <c r="C44" s="606" t="s">
        <v>2</v>
      </c>
      <c r="D44" s="361"/>
      <c r="E44" s="212">
        <v>2</v>
      </c>
      <c r="F44" s="42">
        <v>4.72653452851636E-6</v>
      </c>
      <c r="G44" s="605">
        <v>288849.59999999998</v>
      </c>
      <c r="H44" s="361"/>
      <c r="I44" s="609">
        <v>4.4186913153622602E-5</v>
      </c>
      <c r="J44" s="361"/>
      <c r="K44" s="205">
        <v>0</v>
      </c>
      <c r="L44" s="206">
        <v>0</v>
      </c>
      <c r="M44" s="205">
        <v>2</v>
      </c>
      <c r="N44" s="206">
        <v>288849.59999999998</v>
      </c>
      <c r="O44" s="205">
        <v>0</v>
      </c>
      <c r="P44" s="206">
        <v>0</v>
      </c>
      <c r="Q44" s="233">
        <v>0</v>
      </c>
      <c r="R44" s="234">
        <v>0</v>
      </c>
      <c r="S44" s="233">
        <v>2</v>
      </c>
      <c r="T44" s="234">
        <v>288849.59999999998</v>
      </c>
      <c r="U44" s="233">
        <v>2</v>
      </c>
      <c r="V44" s="234">
        <v>288849.59999999998</v>
      </c>
      <c r="W44" s="233">
        <v>0</v>
      </c>
      <c r="X44" s="234">
        <v>0</v>
      </c>
    </row>
    <row r="45" spans="2:24" x14ac:dyDescent="0.25">
      <c r="B45" s="94">
        <v>15</v>
      </c>
      <c r="C45" s="599" t="s">
        <v>2</v>
      </c>
      <c r="D45" s="361"/>
      <c r="E45" s="214">
        <v>2</v>
      </c>
      <c r="F45" s="217">
        <v>4.72653452851636E-6</v>
      </c>
      <c r="G45" s="598">
        <v>287836.32</v>
      </c>
      <c r="H45" s="361"/>
      <c r="I45" s="602">
        <v>4.4031906134882398E-5</v>
      </c>
      <c r="J45" s="361"/>
      <c r="K45" s="201">
        <v>0</v>
      </c>
      <c r="L45" s="200">
        <v>0</v>
      </c>
      <c r="M45" s="201">
        <v>2</v>
      </c>
      <c r="N45" s="200">
        <v>287836.32</v>
      </c>
      <c r="O45" s="201">
        <v>0</v>
      </c>
      <c r="P45" s="200">
        <v>0</v>
      </c>
      <c r="Q45" s="235">
        <v>0</v>
      </c>
      <c r="R45" s="216">
        <v>0</v>
      </c>
      <c r="S45" s="235">
        <v>2</v>
      </c>
      <c r="T45" s="216">
        <v>287836.32</v>
      </c>
      <c r="U45" s="235">
        <v>2</v>
      </c>
      <c r="V45" s="216">
        <v>287836.32</v>
      </c>
      <c r="W45" s="235">
        <v>0</v>
      </c>
      <c r="X45" s="216">
        <v>0</v>
      </c>
    </row>
    <row r="46" spans="2:24" x14ac:dyDescent="0.25">
      <c r="B46" s="202">
        <v>16</v>
      </c>
      <c r="C46" s="606" t="s">
        <v>2</v>
      </c>
      <c r="D46" s="361"/>
      <c r="E46" s="212">
        <v>2</v>
      </c>
      <c r="F46" s="42">
        <v>4.72653452851636E-6</v>
      </c>
      <c r="G46" s="605">
        <v>281364.83</v>
      </c>
      <c r="H46" s="361"/>
      <c r="I46" s="609">
        <v>4.3041926690200701E-5</v>
      </c>
      <c r="J46" s="361"/>
      <c r="K46" s="205">
        <v>0</v>
      </c>
      <c r="L46" s="206">
        <v>0</v>
      </c>
      <c r="M46" s="205">
        <v>2</v>
      </c>
      <c r="N46" s="206">
        <v>281364.83</v>
      </c>
      <c r="O46" s="205">
        <v>0</v>
      </c>
      <c r="P46" s="206">
        <v>0</v>
      </c>
      <c r="Q46" s="233">
        <v>1</v>
      </c>
      <c r="R46" s="234">
        <v>127532.84</v>
      </c>
      <c r="S46" s="233">
        <v>1</v>
      </c>
      <c r="T46" s="234">
        <v>153831.99</v>
      </c>
      <c r="U46" s="233">
        <v>2</v>
      </c>
      <c r="V46" s="234">
        <v>281364.83</v>
      </c>
      <c r="W46" s="233">
        <v>0</v>
      </c>
      <c r="X46" s="234">
        <v>0</v>
      </c>
    </row>
    <row r="47" spans="2:24" x14ac:dyDescent="0.25">
      <c r="B47" s="94">
        <v>17</v>
      </c>
      <c r="C47" s="599" t="s">
        <v>2</v>
      </c>
      <c r="D47" s="361"/>
      <c r="E47" s="214">
        <v>1</v>
      </c>
      <c r="F47" s="217">
        <v>2.36326726425818E-6</v>
      </c>
      <c r="G47" s="598">
        <v>275462.65000000002</v>
      </c>
      <c r="H47" s="361"/>
      <c r="I47" s="602">
        <v>4.2139037729727597E-5</v>
      </c>
      <c r="J47" s="361"/>
      <c r="K47" s="201">
        <v>0</v>
      </c>
      <c r="L47" s="200">
        <v>0</v>
      </c>
      <c r="M47" s="201">
        <v>1</v>
      </c>
      <c r="N47" s="200">
        <v>275462.65000000002</v>
      </c>
      <c r="O47" s="201">
        <v>0</v>
      </c>
      <c r="P47" s="200">
        <v>0</v>
      </c>
      <c r="Q47" s="235">
        <v>0</v>
      </c>
      <c r="R47" s="216">
        <v>0</v>
      </c>
      <c r="S47" s="235">
        <v>1</v>
      </c>
      <c r="T47" s="216">
        <v>275462.65000000002</v>
      </c>
      <c r="U47" s="235">
        <v>1</v>
      </c>
      <c r="V47" s="216">
        <v>275462.65000000002</v>
      </c>
      <c r="W47" s="235">
        <v>0</v>
      </c>
      <c r="X47" s="216">
        <v>0</v>
      </c>
    </row>
    <row r="48" spans="2:24" x14ac:dyDescent="0.25">
      <c r="B48" s="202">
        <v>18</v>
      </c>
      <c r="C48" s="606" t="s">
        <v>2</v>
      </c>
      <c r="D48" s="361"/>
      <c r="E48" s="212">
        <v>1</v>
      </c>
      <c r="F48" s="42">
        <v>2.36326726425818E-6</v>
      </c>
      <c r="G48" s="605">
        <v>273955.25</v>
      </c>
      <c r="H48" s="361"/>
      <c r="I48" s="609">
        <v>4.1908442454928001E-5</v>
      </c>
      <c r="J48" s="361"/>
      <c r="K48" s="205">
        <v>0</v>
      </c>
      <c r="L48" s="206">
        <v>0</v>
      </c>
      <c r="M48" s="205">
        <v>1</v>
      </c>
      <c r="N48" s="206">
        <v>273955.25</v>
      </c>
      <c r="O48" s="205">
        <v>0</v>
      </c>
      <c r="P48" s="206">
        <v>0</v>
      </c>
      <c r="Q48" s="233">
        <v>1</v>
      </c>
      <c r="R48" s="234">
        <v>273955.25</v>
      </c>
      <c r="S48" s="233">
        <v>0</v>
      </c>
      <c r="T48" s="234">
        <v>0</v>
      </c>
      <c r="U48" s="233">
        <v>0</v>
      </c>
      <c r="V48" s="234">
        <v>0</v>
      </c>
      <c r="W48" s="233">
        <v>1</v>
      </c>
      <c r="X48" s="234">
        <v>273955.25</v>
      </c>
    </row>
    <row r="49" spans="2:24" x14ac:dyDescent="0.25">
      <c r="B49" s="94">
        <v>19</v>
      </c>
      <c r="C49" s="599" t="s">
        <v>2</v>
      </c>
      <c r="D49" s="361"/>
      <c r="E49" s="214">
        <v>2</v>
      </c>
      <c r="F49" s="217">
        <v>4.72653452851636E-6</v>
      </c>
      <c r="G49" s="598">
        <v>271573.51</v>
      </c>
      <c r="H49" s="361"/>
      <c r="I49" s="602">
        <v>4.1544094577920298E-5</v>
      </c>
      <c r="J49" s="361"/>
      <c r="K49" s="201">
        <v>0</v>
      </c>
      <c r="L49" s="200">
        <v>0</v>
      </c>
      <c r="M49" s="201">
        <v>2</v>
      </c>
      <c r="N49" s="200">
        <v>271573.51</v>
      </c>
      <c r="O49" s="201">
        <v>0</v>
      </c>
      <c r="P49" s="200">
        <v>0</v>
      </c>
      <c r="Q49" s="235">
        <v>1</v>
      </c>
      <c r="R49" s="216">
        <v>174076.11</v>
      </c>
      <c r="S49" s="235">
        <v>1</v>
      </c>
      <c r="T49" s="216">
        <v>97497.4</v>
      </c>
      <c r="U49" s="235">
        <v>0</v>
      </c>
      <c r="V49" s="216">
        <v>0</v>
      </c>
      <c r="W49" s="235">
        <v>2</v>
      </c>
      <c r="X49" s="216">
        <v>271573.51</v>
      </c>
    </row>
    <row r="50" spans="2:24" x14ac:dyDescent="0.25">
      <c r="B50" s="202">
        <v>20</v>
      </c>
      <c r="C50" s="606" t="s">
        <v>2</v>
      </c>
      <c r="D50" s="361"/>
      <c r="E50" s="212">
        <v>4</v>
      </c>
      <c r="F50" s="42">
        <v>9.4530690570327303E-6</v>
      </c>
      <c r="G50" s="605">
        <v>271283.57</v>
      </c>
      <c r="H50" s="361"/>
      <c r="I50" s="609">
        <v>4.1499740860277101E-5</v>
      </c>
      <c r="J50" s="361"/>
      <c r="K50" s="205">
        <v>0</v>
      </c>
      <c r="L50" s="206">
        <v>0</v>
      </c>
      <c r="M50" s="205">
        <v>4</v>
      </c>
      <c r="N50" s="206">
        <v>271283.57</v>
      </c>
      <c r="O50" s="205">
        <v>0</v>
      </c>
      <c r="P50" s="206">
        <v>0</v>
      </c>
      <c r="Q50" s="233">
        <v>3</v>
      </c>
      <c r="R50" s="234">
        <v>222445.93</v>
      </c>
      <c r="S50" s="233">
        <v>1</v>
      </c>
      <c r="T50" s="234">
        <v>48837.64</v>
      </c>
      <c r="U50" s="233">
        <v>0</v>
      </c>
      <c r="V50" s="234">
        <v>0</v>
      </c>
      <c r="W50" s="233">
        <v>4</v>
      </c>
      <c r="X50" s="234">
        <v>271283.57</v>
      </c>
    </row>
    <row r="51" spans="2:24" x14ac:dyDescent="0.25">
      <c r="B51" s="207" t="s">
        <v>115</v>
      </c>
      <c r="C51" s="593" t="s">
        <v>2</v>
      </c>
      <c r="D51" s="411"/>
      <c r="E51" s="218">
        <v>466</v>
      </c>
      <c r="F51" s="219">
        <v>1.10128254514431E-3</v>
      </c>
      <c r="G51" s="623">
        <v>8879817.3699999992</v>
      </c>
      <c r="H51" s="411"/>
      <c r="I51" s="622">
        <v>1.3583945380163901E-3</v>
      </c>
      <c r="J51" s="411"/>
      <c r="K51" s="210">
        <v>410</v>
      </c>
      <c r="L51" s="211">
        <v>3305587.52</v>
      </c>
      <c r="M51" s="210">
        <v>35</v>
      </c>
      <c r="N51" s="211">
        <v>4878429.5</v>
      </c>
      <c r="O51" s="210">
        <v>21</v>
      </c>
      <c r="P51" s="211">
        <v>695800.35</v>
      </c>
      <c r="Q51" s="236">
        <v>450</v>
      </c>
      <c r="R51" s="237">
        <v>6762935.8499999996</v>
      </c>
      <c r="S51" s="236">
        <v>16</v>
      </c>
      <c r="T51" s="237">
        <v>2116881.52</v>
      </c>
      <c r="U51" s="236">
        <v>17</v>
      </c>
      <c r="V51" s="237">
        <v>2698894.77</v>
      </c>
      <c r="W51" s="236">
        <v>449</v>
      </c>
      <c r="X51" s="237">
        <v>6180922.5999999996</v>
      </c>
    </row>
    <row r="52" spans="2:24" x14ac:dyDescent="0.25">
      <c r="B52" s="178" t="s">
        <v>2</v>
      </c>
      <c r="C52" s="570" t="s">
        <v>2</v>
      </c>
      <c r="D52" s="361"/>
      <c r="E52" s="179" t="s">
        <v>2</v>
      </c>
      <c r="F52" s="179" t="s">
        <v>2</v>
      </c>
      <c r="G52" s="571" t="s">
        <v>2</v>
      </c>
      <c r="H52" s="361"/>
      <c r="I52" s="571" t="s">
        <v>2</v>
      </c>
      <c r="J52" s="361"/>
      <c r="K52" s="179" t="s">
        <v>2</v>
      </c>
      <c r="L52" s="179" t="s">
        <v>2</v>
      </c>
      <c r="M52" s="179" t="s">
        <v>2</v>
      </c>
      <c r="N52" s="179" t="s">
        <v>2</v>
      </c>
      <c r="O52" s="179" t="s">
        <v>2</v>
      </c>
      <c r="P52" s="179" t="s">
        <v>2</v>
      </c>
      <c r="Q52" s="179" t="s">
        <v>2</v>
      </c>
      <c r="R52" s="179" t="s">
        <v>2</v>
      </c>
      <c r="S52" s="179" t="s">
        <v>2</v>
      </c>
      <c r="T52" s="179" t="s">
        <v>2</v>
      </c>
      <c r="U52" s="179" t="s">
        <v>2</v>
      </c>
      <c r="V52" s="179" t="s">
        <v>2</v>
      </c>
      <c r="W52" s="179" t="s">
        <v>2</v>
      </c>
      <c r="X52" s="179" t="s">
        <v>2</v>
      </c>
    </row>
    <row r="53" spans="2:24" x14ac:dyDescent="0.25">
      <c r="B53" s="238" t="s">
        <v>2</v>
      </c>
      <c r="C53" s="655" t="s">
        <v>2</v>
      </c>
      <c r="D53" s="361"/>
      <c r="E53" s="179" t="s">
        <v>2</v>
      </c>
      <c r="F53" s="179" t="s">
        <v>2</v>
      </c>
      <c r="G53" s="571" t="s">
        <v>2</v>
      </c>
      <c r="H53" s="361"/>
      <c r="I53" s="571" t="s">
        <v>2</v>
      </c>
      <c r="J53" s="361"/>
      <c r="K53" s="179" t="s">
        <v>2</v>
      </c>
      <c r="L53" s="179" t="s">
        <v>2</v>
      </c>
      <c r="M53" s="179" t="s">
        <v>2</v>
      </c>
      <c r="N53" s="179" t="s">
        <v>2</v>
      </c>
      <c r="O53" s="179" t="s">
        <v>2</v>
      </c>
      <c r="P53" s="179" t="s">
        <v>2</v>
      </c>
      <c r="Q53" s="179" t="s">
        <v>2</v>
      </c>
      <c r="R53" s="179" t="s">
        <v>2</v>
      </c>
      <c r="S53" s="179" t="s">
        <v>2</v>
      </c>
      <c r="T53" s="179" t="s">
        <v>2</v>
      </c>
      <c r="U53" s="179" t="s">
        <v>2</v>
      </c>
      <c r="V53" s="179" t="s">
        <v>2</v>
      </c>
      <c r="W53" s="179" t="s">
        <v>2</v>
      </c>
      <c r="X53" s="179" t="s">
        <v>2</v>
      </c>
    </row>
    <row r="54" spans="2:24" ht="1.5" customHeight="1" x14ac:dyDescent="0.25"/>
    <row r="55" spans="2:24" ht="18" customHeight="1" x14ac:dyDescent="0.25">
      <c r="B55" s="656" t="s">
        <v>849</v>
      </c>
      <c r="C55" s="434"/>
      <c r="D55" s="434"/>
      <c r="E55" s="434"/>
      <c r="F55" s="434"/>
      <c r="G55" s="435"/>
      <c r="H55" s="657">
        <v>13073988.630000001</v>
      </c>
      <c r="I55" s="435"/>
    </row>
  </sheetData>
  <sheetProtection algorithmName="SHA-512" hashValue="zHXjC8cvTJ3dPxNsQVaaqrSIcXWRUNgN6+h6k3ZZpWPZX/RU3RBMGLYF65ZG7BOhi9igLVDCOxegAcjs+Tmjdw==" saltValue="YpVTIV44TeijElOsyPLrJA==" spinCount="100000" sheet="1" objects="1" scenarios="1"/>
  <mergeCells count="175">
    <mergeCell ref="C6:D6"/>
    <mergeCell ref="G6:H6"/>
    <mergeCell ref="I6:J6"/>
    <mergeCell ref="C7:D7"/>
    <mergeCell ref="E7:J7"/>
    <mergeCell ref="A1:C3"/>
    <mergeCell ref="D1:Y1"/>
    <mergeCell ref="D2:Y2"/>
    <mergeCell ref="D3:Y3"/>
    <mergeCell ref="B4:Y4"/>
    <mergeCell ref="K7:P7"/>
    <mergeCell ref="Q7:T7"/>
    <mergeCell ref="U7:X7"/>
    <mergeCell ref="C8:D8"/>
    <mergeCell ref="E8:J8"/>
    <mergeCell ref="K8:L8"/>
    <mergeCell ref="M8:N8"/>
    <mergeCell ref="O8:P8"/>
    <mergeCell ref="Q8:R8"/>
    <mergeCell ref="S8:T8"/>
    <mergeCell ref="U8:V8"/>
    <mergeCell ref="W8:X8"/>
    <mergeCell ref="C11:D11"/>
    <mergeCell ref="G11:H11"/>
    <mergeCell ref="I11:J11"/>
    <mergeCell ref="C12:D12"/>
    <mergeCell ref="G12:H12"/>
    <mergeCell ref="I12:J12"/>
    <mergeCell ref="B9:D9"/>
    <mergeCell ref="G9:H9"/>
    <mergeCell ref="I9:J9"/>
    <mergeCell ref="C10:D10"/>
    <mergeCell ref="G10:H10"/>
    <mergeCell ref="I10:J10"/>
    <mergeCell ref="C15:D15"/>
    <mergeCell ref="G15:H15"/>
    <mergeCell ref="I15:J15"/>
    <mergeCell ref="C16:D16"/>
    <mergeCell ref="E16:J16"/>
    <mergeCell ref="C13:D13"/>
    <mergeCell ref="G13:H13"/>
    <mergeCell ref="I13:J13"/>
    <mergeCell ref="C14:D14"/>
    <mergeCell ref="G14:H14"/>
    <mergeCell ref="I14:J14"/>
    <mergeCell ref="K16:P16"/>
    <mergeCell ref="Q16:T16"/>
    <mergeCell ref="U16:X16"/>
    <mergeCell ref="C17:D17"/>
    <mergeCell ref="E17:J17"/>
    <mergeCell ref="K17:L17"/>
    <mergeCell ref="M17:N17"/>
    <mergeCell ref="O17:P17"/>
    <mergeCell ref="Q17:R17"/>
    <mergeCell ref="S17:T17"/>
    <mergeCell ref="U17:V17"/>
    <mergeCell ref="W17:X17"/>
    <mergeCell ref="C20:D20"/>
    <mergeCell ref="G20:H20"/>
    <mergeCell ref="I20:J20"/>
    <mergeCell ref="C21:D21"/>
    <mergeCell ref="G21:H21"/>
    <mergeCell ref="I21:J21"/>
    <mergeCell ref="B18:D18"/>
    <mergeCell ref="G18:H18"/>
    <mergeCell ref="I18:J18"/>
    <mergeCell ref="C19:D19"/>
    <mergeCell ref="G19:H19"/>
    <mergeCell ref="I19:J19"/>
    <mergeCell ref="C24:D24"/>
    <mergeCell ref="G24:H24"/>
    <mergeCell ref="I24:J24"/>
    <mergeCell ref="C25:D25"/>
    <mergeCell ref="G25:H25"/>
    <mergeCell ref="I25:J25"/>
    <mergeCell ref="C22:D22"/>
    <mergeCell ref="G22:H22"/>
    <mergeCell ref="I22:J22"/>
    <mergeCell ref="C23:D23"/>
    <mergeCell ref="G23:H23"/>
    <mergeCell ref="I23:J23"/>
    <mergeCell ref="C28:D28"/>
    <mergeCell ref="E28:J28"/>
    <mergeCell ref="K28:P28"/>
    <mergeCell ref="Q28:T28"/>
    <mergeCell ref="U28:X28"/>
    <mergeCell ref="C26:D26"/>
    <mergeCell ref="G26:H26"/>
    <mergeCell ref="I26:J26"/>
    <mergeCell ref="C27:D27"/>
    <mergeCell ref="G27:H27"/>
    <mergeCell ref="I27:J27"/>
    <mergeCell ref="Q29:R29"/>
    <mergeCell ref="S29:T29"/>
    <mergeCell ref="U29:V29"/>
    <mergeCell ref="W29:X29"/>
    <mergeCell ref="B30:D30"/>
    <mergeCell ref="G30:H30"/>
    <mergeCell ref="I30:J30"/>
    <mergeCell ref="C29:D29"/>
    <mergeCell ref="E29:J29"/>
    <mergeCell ref="K29:L29"/>
    <mergeCell ref="M29:N29"/>
    <mergeCell ref="O29:P29"/>
    <mergeCell ref="C33:D33"/>
    <mergeCell ref="G33:H33"/>
    <mergeCell ref="I33:J33"/>
    <mergeCell ref="C34:D34"/>
    <mergeCell ref="G34:H34"/>
    <mergeCell ref="I34:J34"/>
    <mergeCell ref="C31:D31"/>
    <mergeCell ref="G31:H31"/>
    <mergeCell ref="I31:J31"/>
    <mergeCell ref="C32:D32"/>
    <mergeCell ref="G32:H32"/>
    <mergeCell ref="I32:J32"/>
    <mergeCell ref="C37:D37"/>
    <mergeCell ref="G37:H37"/>
    <mergeCell ref="I37:J37"/>
    <mergeCell ref="C38:D38"/>
    <mergeCell ref="G38:H38"/>
    <mergeCell ref="I38:J38"/>
    <mergeCell ref="C35:D35"/>
    <mergeCell ref="G35:H35"/>
    <mergeCell ref="I35:J35"/>
    <mergeCell ref="C36:D36"/>
    <mergeCell ref="G36:H36"/>
    <mergeCell ref="I36:J36"/>
    <mergeCell ref="C41:D41"/>
    <mergeCell ref="G41:H41"/>
    <mergeCell ref="I41:J41"/>
    <mergeCell ref="C42:D42"/>
    <mergeCell ref="G42:H42"/>
    <mergeCell ref="I42:J42"/>
    <mergeCell ref="C39:D39"/>
    <mergeCell ref="G39:H39"/>
    <mergeCell ref="I39:J39"/>
    <mergeCell ref="C40:D40"/>
    <mergeCell ref="G40:H40"/>
    <mergeCell ref="I40:J40"/>
    <mergeCell ref="C45:D45"/>
    <mergeCell ref="G45:H45"/>
    <mergeCell ref="I45:J45"/>
    <mergeCell ref="C46:D46"/>
    <mergeCell ref="G46:H46"/>
    <mergeCell ref="I46:J46"/>
    <mergeCell ref="C43:D43"/>
    <mergeCell ref="G43:H43"/>
    <mergeCell ref="I43:J43"/>
    <mergeCell ref="C44:D44"/>
    <mergeCell ref="G44:H44"/>
    <mergeCell ref="I44:J44"/>
    <mergeCell ref="C49:D49"/>
    <mergeCell ref="G49:H49"/>
    <mergeCell ref="I49:J49"/>
    <mergeCell ref="C50:D50"/>
    <mergeCell ref="G50:H50"/>
    <mergeCell ref="I50:J50"/>
    <mergeCell ref="C47:D47"/>
    <mergeCell ref="G47:H47"/>
    <mergeCell ref="I47:J47"/>
    <mergeCell ref="C48:D48"/>
    <mergeCell ref="G48:H48"/>
    <mergeCell ref="I48:J48"/>
    <mergeCell ref="C53:D53"/>
    <mergeCell ref="G53:H53"/>
    <mergeCell ref="I53:J53"/>
    <mergeCell ref="B55:G55"/>
    <mergeCell ref="H55:I55"/>
    <mergeCell ref="C51:D51"/>
    <mergeCell ref="G51:H51"/>
    <mergeCell ref="I51:J51"/>
    <mergeCell ref="C52:D52"/>
    <mergeCell ref="G52:H52"/>
    <mergeCell ref="I52:J52"/>
  </mergeCells>
  <pageMargins left="0.23622047244094491" right="0.23622047244094491" top="0.23622047244094491" bottom="0.23622047244094491" header="0.23622047244094491" footer="0.23622047244094491"/>
  <pageSetup scale="34"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W60"/>
  <sheetViews>
    <sheetView showGridLines="0" zoomScaleNormal="100" workbookViewId="0">
      <selection activeCell="C8" sqref="C8:D8"/>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61"/>
      <c r="B1" s="361"/>
      <c r="C1" s="361"/>
      <c r="D1" s="367" t="s">
        <v>0</v>
      </c>
      <c r="E1" s="361"/>
      <c r="F1" s="361"/>
      <c r="G1" s="361"/>
      <c r="H1" s="361"/>
      <c r="I1" s="361"/>
      <c r="J1" s="361"/>
      <c r="K1" s="361"/>
      <c r="L1" s="361"/>
      <c r="M1" s="361"/>
      <c r="N1" s="361"/>
      <c r="O1" s="361"/>
      <c r="P1" s="361"/>
      <c r="Q1" s="361"/>
      <c r="R1" s="361"/>
      <c r="S1" s="361"/>
      <c r="T1" s="361"/>
      <c r="U1" s="361"/>
      <c r="V1" s="361"/>
      <c r="W1" s="361"/>
    </row>
    <row r="2" spans="1:23" ht="18" customHeight="1" x14ac:dyDescent="0.25">
      <c r="A2" s="361"/>
      <c r="B2" s="361"/>
      <c r="C2" s="361"/>
      <c r="D2" s="367" t="s">
        <v>1</v>
      </c>
      <c r="E2" s="361"/>
      <c r="F2" s="361"/>
      <c r="G2" s="361"/>
      <c r="H2" s="361"/>
      <c r="I2" s="361"/>
      <c r="J2" s="361"/>
      <c r="K2" s="361"/>
      <c r="L2" s="361"/>
      <c r="M2" s="361"/>
      <c r="N2" s="361"/>
      <c r="O2" s="361"/>
      <c r="P2" s="361"/>
      <c r="Q2" s="361"/>
      <c r="R2" s="361"/>
      <c r="S2" s="361"/>
      <c r="T2" s="361"/>
      <c r="U2" s="361"/>
      <c r="V2" s="361"/>
      <c r="W2" s="361"/>
    </row>
    <row r="3" spans="1:23" ht="18" customHeight="1" x14ac:dyDescent="0.25">
      <c r="A3" s="361"/>
      <c r="B3" s="361"/>
      <c r="C3" s="361"/>
      <c r="D3" s="367" t="s">
        <v>2</v>
      </c>
      <c r="E3" s="361"/>
      <c r="F3" s="361"/>
      <c r="G3" s="361"/>
      <c r="H3" s="361"/>
      <c r="I3" s="361"/>
      <c r="J3" s="361"/>
      <c r="K3" s="361"/>
      <c r="L3" s="361"/>
      <c r="M3" s="361"/>
      <c r="N3" s="361"/>
      <c r="O3" s="361"/>
      <c r="P3" s="361"/>
      <c r="Q3" s="361"/>
      <c r="R3" s="361"/>
      <c r="S3" s="361"/>
      <c r="T3" s="361"/>
      <c r="U3" s="361"/>
      <c r="V3" s="361"/>
      <c r="W3" s="361"/>
    </row>
    <row r="4" spans="1:23" ht="0.2" customHeight="1" x14ac:dyDescent="0.25"/>
    <row r="5" spans="1:23" ht="18" customHeight="1" x14ac:dyDescent="0.25">
      <c r="B5" s="368" t="s">
        <v>850</v>
      </c>
      <c r="C5" s="361"/>
      <c r="D5" s="361"/>
      <c r="E5" s="361"/>
      <c r="F5" s="361"/>
      <c r="G5" s="361"/>
      <c r="H5" s="361"/>
      <c r="I5" s="361"/>
      <c r="J5" s="361"/>
      <c r="K5" s="361"/>
      <c r="L5" s="361"/>
      <c r="M5" s="361"/>
      <c r="N5" s="361"/>
      <c r="O5" s="361"/>
      <c r="P5" s="361"/>
      <c r="Q5" s="361"/>
      <c r="R5" s="361"/>
      <c r="S5" s="361"/>
      <c r="T5" s="361"/>
      <c r="U5" s="361"/>
      <c r="V5" s="361"/>
      <c r="W5" s="361"/>
    </row>
    <row r="6" spans="1:23" ht="1.7" customHeight="1" x14ac:dyDescent="0.25"/>
    <row r="7" spans="1:23" x14ac:dyDescent="0.25">
      <c r="B7" s="178" t="s">
        <v>2</v>
      </c>
      <c r="C7" s="570" t="s">
        <v>2</v>
      </c>
      <c r="D7" s="361"/>
      <c r="E7" s="179" t="s">
        <v>2</v>
      </c>
      <c r="F7" s="179" t="s">
        <v>2</v>
      </c>
      <c r="G7" s="179" t="s">
        <v>2</v>
      </c>
      <c r="H7" s="179" t="s">
        <v>2</v>
      </c>
      <c r="I7" s="179" t="s">
        <v>2</v>
      </c>
      <c r="J7" s="179" t="s">
        <v>2</v>
      </c>
      <c r="K7" s="179" t="s">
        <v>2</v>
      </c>
      <c r="L7" s="179" t="s">
        <v>2</v>
      </c>
      <c r="M7" s="179" t="s">
        <v>2</v>
      </c>
      <c r="N7" s="179" t="s">
        <v>2</v>
      </c>
      <c r="O7" s="179" t="s">
        <v>2</v>
      </c>
      <c r="P7" s="179" t="s">
        <v>2</v>
      </c>
      <c r="Q7" s="179" t="s">
        <v>2</v>
      </c>
      <c r="R7" s="179" t="s">
        <v>2</v>
      </c>
      <c r="S7" s="179" t="s">
        <v>2</v>
      </c>
      <c r="T7" s="179" t="s">
        <v>2</v>
      </c>
      <c r="U7" s="179" t="s">
        <v>2</v>
      </c>
      <c r="V7" s="179" t="s">
        <v>2</v>
      </c>
    </row>
    <row r="8" spans="1:23" x14ac:dyDescent="0.25">
      <c r="B8" s="232" t="s">
        <v>2</v>
      </c>
      <c r="C8" s="658" t="s">
        <v>2</v>
      </c>
      <c r="D8" s="361"/>
      <c r="E8" s="664" t="s">
        <v>839</v>
      </c>
      <c r="F8" s="557"/>
      <c r="G8" s="557"/>
      <c r="H8" s="558"/>
      <c r="I8" s="569" t="s">
        <v>668</v>
      </c>
      <c r="J8" s="411"/>
      <c r="K8" s="411"/>
      <c r="L8" s="411"/>
      <c r="M8" s="411"/>
      <c r="N8" s="402"/>
      <c r="O8" s="569" t="s">
        <v>108</v>
      </c>
      <c r="P8" s="411"/>
      <c r="Q8" s="411"/>
      <c r="R8" s="402"/>
      <c r="S8" s="569" t="s">
        <v>669</v>
      </c>
      <c r="T8" s="411"/>
      <c r="U8" s="411"/>
      <c r="V8" s="402"/>
    </row>
    <row r="9" spans="1:23" ht="18" customHeight="1" x14ac:dyDescent="0.25">
      <c r="C9" s="658" t="s">
        <v>2</v>
      </c>
      <c r="D9" s="361"/>
      <c r="E9" s="659" t="s">
        <v>2</v>
      </c>
      <c r="F9" s="361"/>
      <c r="G9" s="361"/>
      <c r="H9" s="373"/>
      <c r="I9" s="569" t="s">
        <v>670</v>
      </c>
      <c r="J9" s="402"/>
      <c r="K9" s="569" t="s">
        <v>671</v>
      </c>
      <c r="L9" s="402"/>
      <c r="M9" s="569" t="s">
        <v>672</v>
      </c>
      <c r="N9" s="402"/>
      <c r="O9" s="569" t="s">
        <v>673</v>
      </c>
      <c r="P9" s="402"/>
      <c r="Q9" s="569" t="s">
        <v>674</v>
      </c>
      <c r="R9" s="402"/>
      <c r="S9" s="569" t="s">
        <v>675</v>
      </c>
      <c r="T9" s="402"/>
      <c r="U9" s="569" t="s">
        <v>676</v>
      </c>
      <c r="V9" s="402"/>
    </row>
    <row r="10" spans="1:23" ht="60" x14ac:dyDescent="0.25">
      <c r="B10" s="408" t="s">
        <v>851</v>
      </c>
      <c r="C10" s="411"/>
      <c r="D10" s="402"/>
      <c r="E10" s="39" t="s">
        <v>678</v>
      </c>
      <c r="F10" s="39" t="s">
        <v>110</v>
      </c>
      <c r="G10" s="39" t="s">
        <v>111</v>
      </c>
      <c r="H10" s="39" t="s">
        <v>689</v>
      </c>
      <c r="I10" s="180" t="s">
        <v>678</v>
      </c>
      <c r="J10" s="180" t="s">
        <v>111</v>
      </c>
      <c r="K10" s="180" t="s">
        <v>678</v>
      </c>
      <c r="L10" s="180" t="s">
        <v>111</v>
      </c>
      <c r="M10" s="180" t="s">
        <v>678</v>
      </c>
      <c r="N10" s="180" t="s">
        <v>111</v>
      </c>
      <c r="O10" s="180" t="s">
        <v>678</v>
      </c>
      <c r="P10" s="180" t="s">
        <v>111</v>
      </c>
      <c r="Q10" s="180" t="s">
        <v>678</v>
      </c>
      <c r="R10" s="180" t="s">
        <v>111</v>
      </c>
      <c r="S10" s="180" t="s">
        <v>678</v>
      </c>
      <c r="T10" s="180" t="s">
        <v>111</v>
      </c>
      <c r="U10" s="180" t="s">
        <v>678</v>
      </c>
      <c r="V10" s="180" t="s">
        <v>111</v>
      </c>
    </row>
    <row r="11" spans="1:23" x14ac:dyDescent="0.25">
      <c r="B11" s="202" t="s">
        <v>852</v>
      </c>
      <c r="C11" s="606" t="s">
        <v>2</v>
      </c>
      <c r="D11" s="361"/>
      <c r="E11" s="212">
        <v>47431</v>
      </c>
      <c r="F11" s="42">
        <v>0.115866513256091</v>
      </c>
      <c r="G11" s="43">
        <v>85199191.659999996</v>
      </c>
      <c r="H11" s="42">
        <v>1.3033389288540699E-2</v>
      </c>
      <c r="I11" s="205">
        <v>26583</v>
      </c>
      <c r="J11" s="206">
        <v>64938622.409999996</v>
      </c>
      <c r="K11" s="205">
        <v>20816</v>
      </c>
      <c r="L11" s="206">
        <v>20241111.050000001</v>
      </c>
      <c r="M11" s="205">
        <v>32</v>
      </c>
      <c r="N11" s="206">
        <v>19458.2</v>
      </c>
      <c r="O11" s="233">
        <v>12673</v>
      </c>
      <c r="P11" s="234">
        <v>8367458.8600000003</v>
      </c>
      <c r="Q11" s="233">
        <v>34758</v>
      </c>
      <c r="R11" s="234">
        <v>76831732.799999997</v>
      </c>
      <c r="S11" s="233">
        <v>44800</v>
      </c>
      <c r="T11" s="234">
        <v>79370559.150000006</v>
      </c>
      <c r="U11" s="233">
        <v>2631</v>
      </c>
      <c r="V11" s="234">
        <v>5828632.5099999998</v>
      </c>
    </row>
    <row r="12" spans="1:23" x14ac:dyDescent="0.25">
      <c r="B12" s="94" t="s">
        <v>853</v>
      </c>
      <c r="C12" s="599" t="s">
        <v>2</v>
      </c>
      <c r="D12" s="361"/>
      <c r="E12" s="214">
        <v>64512</v>
      </c>
      <c r="F12" s="217">
        <v>0.15759272423471801</v>
      </c>
      <c r="G12" s="216">
        <v>506758411.52999997</v>
      </c>
      <c r="H12" s="217">
        <v>7.7521623433592604E-2</v>
      </c>
      <c r="I12" s="201">
        <v>19290</v>
      </c>
      <c r="J12" s="200">
        <v>141354602.71000001</v>
      </c>
      <c r="K12" s="201">
        <v>45190</v>
      </c>
      <c r="L12" s="200">
        <v>365151886.12</v>
      </c>
      <c r="M12" s="201">
        <v>32</v>
      </c>
      <c r="N12" s="200">
        <v>251922.7</v>
      </c>
      <c r="O12" s="235">
        <v>20908</v>
      </c>
      <c r="P12" s="216">
        <v>174519386.08000001</v>
      </c>
      <c r="Q12" s="235">
        <v>43604</v>
      </c>
      <c r="R12" s="216">
        <v>332239025.44999999</v>
      </c>
      <c r="S12" s="235">
        <v>62075</v>
      </c>
      <c r="T12" s="216">
        <v>488246181.37</v>
      </c>
      <c r="U12" s="235">
        <v>2437</v>
      </c>
      <c r="V12" s="216">
        <v>18512230.16</v>
      </c>
    </row>
    <row r="13" spans="1:23" x14ac:dyDescent="0.25">
      <c r="B13" s="202" t="s">
        <v>854</v>
      </c>
      <c r="C13" s="606" t="s">
        <v>2</v>
      </c>
      <c r="D13" s="361"/>
      <c r="E13" s="212">
        <v>105494</v>
      </c>
      <c r="F13" s="42">
        <v>0.25770533932318601</v>
      </c>
      <c r="G13" s="43">
        <v>1327346977.6500001</v>
      </c>
      <c r="H13" s="42">
        <v>0.20305157295057299</v>
      </c>
      <c r="I13" s="205">
        <v>10487</v>
      </c>
      <c r="J13" s="206">
        <v>127399086.84999999</v>
      </c>
      <c r="K13" s="205">
        <v>94892</v>
      </c>
      <c r="L13" s="206">
        <v>1198486624.78</v>
      </c>
      <c r="M13" s="205">
        <v>115</v>
      </c>
      <c r="N13" s="206">
        <v>1461266.02</v>
      </c>
      <c r="O13" s="233">
        <v>53578</v>
      </c>
      <c r="P13" s="234">
        <v>678984505.96000004</v>
      </c>
      <c r="Q13" s="233">
        <v>51916</v>
      </c>
      <c r="R13" s="234">
        <v>648362471.69000006</v>
      </c>
      <c r="S13" s="233">
        <v>103179</v>
      </c>
      <c r="T13" s="234">
        <v>1298588381.8299999</v>
      </c>
      <c r="U13" s="233">
        <v>2315</v>
      </c>
      <c r="V13" s="234">
        <v>28758595.82</v>
      </c>
    </row>
    <row r="14" spans="1:23" x14ac:dyDescent="0.25">
      <c r="B14" s="94" t="s">
        <v>855</v>
      </c>
      <c r="C14" s="599" t="s">
        <v>2</v>
      </c>
      <c r="D14" s="361"/>
      <c r="E14" s="214">
        <v>90941</v>
      </c>
      <c r="F14" s="217">
        <v>0.222154636883518</v>
      </c>
      <c r="G14" s="216">
        <v>1574801716.9100001</v>
      </c>
      <c r="H14" s="217">
        <v>0.24090608641756101</v>
      </c>
      <c r="I14" s="201">
        <v>4310</v>
      </c>
      <c r="J14" s="200">
        <v>73808268.060000002</v>
      </c>
      <c r="K14" s="201">
        <v>86355</v>
      </c>
      <c r="L14" s="200">
        <v>1496120481.1700001</v>
      </c>
      <c r="M14" s="201">
        <v>276</v>
      </c>
      <c r="N14" s="200">
        <v>4872967.68</v>
      </c>
      <c r="O14" s="235">
        <v>54166</v>
      </c>
      <c r="P14" s="216">
        <v>940758162.83000004</v>
      </c>
      <c r="Q14" s="235">
        <v>36775</v>
      </c>
      <c r="R14" s="216">
        <v>634043554.08000004</v>
      </c>
      <c r="S14" s="235">
        <v>88802</v>
      </c>
      <c r="T14" s="216">
        <v>1537353719.4100001</v>
      </c>
      <c r="U14" s="235">
        <v>2139</v>
      </c>
      <c r="V14" s="216">
        <v>37447997.5</v>
      </c>
    </row>
    <row r="15" spans="1:23" x14ac:dyDescent="0.25">
      <c r="B15" s="202" t="s">
        <v>856</v>
      </c>
      <c r="C15" s="606" t="s">
        <v>2</v>
      </c>
      <c r="D15" s="361"/>
      <c r="E15" s="212">
        <v>49761</v>
      </c>
      <c r="F15" s="42">
        <v>0.12155833876866</v>
      </c>
      <c r="G15" s="43">
        <v>1103850264.47</v>
      </c>
      <c r="H15" s="42">
        <v>0.16886205059913301</v>
      </c>
      <c r="I15" s="205">
        <v>1808</v>
      </c>
      <c r="J15" s="206">
        <v>40040582.039999999</v>
      </c>
      <c r="K15" s="205">
        <v>47605</v>
      </c>
      <c r="L15" s="206">
        <v>1055966625.11</v>
      </c>
      <c r="M15" s="205">
        <v>348</v>
      </c>
      <c r="N15" s="206">
        <v>7843057.3200000003</v>
      </c>
      <c r="O15" s="233">
        <v>32324</v>
      </c>
      <c r="P15" s="234">
        <v>717501942.60000002</v>
      </c>
      <c r="Q15" s="233">
        <v>17437</v>
      </c>
      <c r="R15" s="234">
        <v>386348321.87</v>
      </c>
      <c r="S15" s="233">
        <v>48027</v>
      </c>
      <c r="T15" s="234">
        <v>1065081667.58</v>
      </c>
      <c r="U15" s="233">
        <v>1734</v>
      </c>
      <c r="V15" s="234">
        <v>38768596.890000001</v>
      </c>
    </row>
    <row r="16" spans="1:23" x14ac:dyDescent="0.25">
      <c r="B16" s="94" t="s">
        <v>857</v>
      </c>
      <c r="C16" s="599" t="s">
        <v>2</v>
      </c>
      <c r="D16" s="361"/>
      <c r="E16" s="214">
        <v>21957</v>
      </c>
      <c r="F16" s="217">
        <v>5.3637516214374202E-2</v>
      </c>
      <c r="G16" s="216">
        <v>596217891.98000002</v>
      </c>
      <c r="H16" s="217">
        <v>9.1206732547167102E-2</v>
      </c>
      <c r="I16" s="201">
        <v>830</v>
      </c>
      <c r="J16" s="200">
        <v>22530806.579999998</v>
      </c>
      <c r="K16" s="201">
        <v>20886</v>
      </c>
      <c r="L16" s="200">
        <v>567144757.40999997</v>
      </c>
      <c r="M16" s="201">
        <v>241</v>
      </c>
      <c r="N16" s="200">
        <v>6542327.9900000002</v>
      </c>
      <c r="O16" s="235">
        <v>14461</v>
      </c>
      <c r="P16" s="216">
        <v>392715005.27999997</v>
      </c>
      <c r="Q16" s="235">
        <v>7496</v>
      </c>
      <c r="R16" s="216">
        <v>203502886.69999999</v>
      </c>
      <c r="S16" s="235">
        <v>20813</v>
      </c>
      <c r="T16" s="216">
        <v>564991606.65999997</v>
      </c>
      <c r="U16" s="235">
        <v>1144</v>
      </c>
      <c r="V16" s="216">
        <v>31226285.32</v>
      </c>
    </row>
    <row r="17" spans="2:22" x14ac:dyDescent="0.25">
      <c r="B17" s="202" t="s">
        <v>858</v>
      </c>
      <c r="C17" s="606" t="s">
        <v>2</v>
      </c>
      <c r="D17" s="361"/>
      <c r="E17" s="212">
        <v>29263</v>
      </c>
      <c r="F17" s="42">
        <v>7.1484931319453104E-2</v>
      </c>
      <c r="G17" s="43">
        <v>1342819858.9300001</v>
      </c>
      <c r="H17" s="42">
        <v>0.20541854476343299</v>
      </c>
      <c r="I17" s="205">
        <v>1182</v>
      </c>
      <c r="J17" s="206">
        <v>54789373.009999998</v>
      </c>
      <c r="K17" s="205">
        <v>27823</v>
      </c>
      <c r="L17" s="206">
        <v>1277541081.49</v>
      </c>
      <c r="M17" s="205">
        <v>258</v>
      </c>
      <c r="N17" s="206">
        <v>10489404.43</v>
      </c>
      <c r="O17" s="233">
        <v>18868</v>
      </c>
      <c r="P17" s="234">
        <v>847169022.12</v>
      </c>
      <c r="Q17" s="233">
        <v>10395</v>
      </c>
      <c r="R17" s="234">
        <v>495650836.81</v>
      </c>
      <c r="S17" s="233">
        <v>25682</v>
      </c>
      <c r="T17" s="234">
        <v>1141572411.1400001</v>
      </c>
      <c r="U17" s="233">
        <v>3581</v>
      </c>
      <c r="V17" s="234">
        <v>201247447.78999999</v>
      </c>
    </row>
    <row r="18" spans="2:22" x14ac:dyDescent="0.25">
      <c r="B18" s="207" t="s">
        <v>115</v>
      </c>
      <c r="C18" s="593" t="s">
        <v>2</v>
      </c>
      <c r="D18" s="411"/>
      <c r="E18" s="218">
        <v>409359</v>
      </c>
      <c r="F18" s="219">
        <v>1</v>
      </c>
      <c r="G18" s="220">
        <v>6536994313.1300001</v>
      </c>
      <c r="H18" s="219">
        <v>1</v>
      </c>
      <c r="I18" s="210">
        <v>64490</v>
      </c>
      <c r="J18" s="211">
        <v>524861341.66000003</v>
      </c>
      <c r="K18" s="210">
        <v>343567</v>
      </c>
      <c r="L18" s="211">
        <v>5980652567.1300001</v>
      </c>
      <c r="M18" s="210">
        <v>1302</v>
      </c>
      <c r="N18" s="211">
        <v>31480404.34</v>
      </c>
      <c r="O18" s="236">
        <v>206978</v>
      </c>
      <c r="P18" s="237">
        <v>3760015483.73</v>
      </c>
      <c r="Q18" s="236">
        <v>202381</v>
      </c>
      <c r="R18" s="237">
        <v>2776978829.4000001</v>
      </c>
      <c r="S18" s="236">
        <v>393378</v>
      </c>
      <c r="T18" s="237">
        <v>6175204527.1400003</v>
      </c>
      <c r="U18" s="236">
        <v>15981</v>
      </c>
      <c r="V18" s="237">
        <v>361789785.99000001</v>
      </c>
    </row>
    <row r="19" spans="2:22" x14ac:dyDescent="0.25">
      <c r="B19" s="178" t="s">
        <v>2</v>
      </c>
      <c r="C19" s="570" t="s">
        <v>2</v>
      </c>
      <c r="D19" s="361"/>
      <c r="E19" s="179" t="s">
        <v>2</v>
      </c>
      <c r="F19" s="179" t="s">
        <v>2</v>
      </c>
      <c r="G19" s="179" t="s">
        <v>2</v>
      </c>
      <c r="H19" s="179" t="s">
        <v>2</v>
      </c>
      <c r="I19" s="179" t="s">
        <v>2</v>
      </c>
      <c r="J19" s="179" t="s">
        <v>2</v>
      </c>
      <c r="K19" s="179" t="s">
        <v>2</v>
      </c>
      <c r="L19" s="179" t="s">
        <v>2</v>
      </c>
      <c r="M19" s="179" t="s">
        <v>2</v>
      </c>
      <c r="N19" s="179" t="s">
        <v>2</v>
      </c>
      <c r="O19" s="179" t="s">
        <v>2</v>
      </c>
      <c r="P19" s="179" t="s">
        <v>2</v>
      </c>
      <c r="Q19" s="179" t="s">
        <v>2</v>
      </c>
      <c r="R19" s="179" t="s">
        <v>2</v>
      </c>
      <c r="S19" s="179" t="s">
        <v>2</v>
      </c>
      <c r="T19" s="179" t="s">
        <v>2</v>
      </c>
      <c r="U19" s="179" t="s">
        <v>2</v>
      </c>
      <c r="V19" s="179" t="s">
        <v>2</v>
      </c>
    </row>
    <row r="20" spans="2:22" x14ac:dyDescent="0.25">
      <c r="B20" s="661" t="s">
        <v>859</v>
      </c>
      <c r="C20" s="411"/>
      <c r="D20" s="411"/>
      <c r="E20" s="239" t="s">
        <v>2</v>
      </c>
      <c r="F20" s="179" t="s">
        <v>2</v>
      </c>
      <c r="G20" s="179" t="s">
        <v>2</v>
      </c>
      <c r="H20" s="179" t="s">
        <v>2</v>
      </c>
      <c r="I20" s="179" t="s">
        <v>2</v>
      </c>
      <c r="J20" s="179" t="s">
        <v>2</v>
      </c>
      <c r="K20" s="179" t="s">
        <v>2</v>
      </c>
      <c r="L20" s="179" t="s">
        <v>2</v>
      </c>
      <c r="M20" s="179" t="s">
        <v>2</v>
      </c>
      <c r="N20" s="179" t="s">
        <v>2</v>
      </c>
      <c r="O20" s="179" t="s">
        <v>2</v>
      </c>
      <c r="P20" s="179" t="s">
        <v>2</v>
      </c>
      <c r="Q20" s="179" t="s">
        <v>2</v>
      </c>
      <c r="R20" s="179" t="s">
        <v>2</v>
      </c>
      <c r="S20" s="179" t="s">
        <v>2</v>
      </c>
      <c r="T20" s="179" t="s">
        <v>2</v>
      </c>
      <c r="U20" s="179" t="s">
        <v>2</v>
      </c>
      <c r="V20" s="179" t="s">
        <v>2</v>
      </c>
    </row>
    <row r="21" spans="2:22" x14ac:dyDescent="0.25">
      <c r="B21" s="662" t="s">
        <v>860</v>
      </c>
      <c r="C21" s="411"/>
      <c r="D21" s="411"/>
      <c r="E21" s="53">
        <v>0</v>
      </c>
      <c r="F21" s="179" t="s">
        <v>2</v>
      </c>
      <c r="G21" s="179" t="s">
        <v>2</v>
      </c>
      <c r="H21" s="179" t="s">
        <v>2</v>
      </c>
      <c r="I21" s="179" t="s">
        <v>2</v>
      </c>
      <c r="J21" s="179" t="s">
        <v>2</v>
      </c>
      <c r="K21" s="179" t="s">
        <v>2</v>
      </c>
      <c r="L21" s="179" t="s">
        <v>2</v>
      </c>
      <c r="M21" s="179" t="s">
        <v>2</v>
      </c>
      <c r="N21" s="179" t="s">
        <v>2</v>
      </c>
      <c r="O21" s="179" t="s">
        <v>2</v>
      </c>
      <c r="P21" s="179" t="s">
        <v>2</v>
      </c>
      <c r="Q21" s="179" t="s">
        <v>2</v>
      </c>
      <c r="R21" s="179" t="s">
        <v>2</v>
      </c>
      <c r="S21" s="179" t="s">
        <v>2</v>
      </c>
      <c r="T21" s="179" t="s">
        <v>2</v>
      </c>
      <c r="U21" s="179" t="s">
        <v>2</v>
      </c>
      <c r="V21" s="179" t="s">
        <v>2</v>
      </c>
    </row>
    <row r="22" spans="2:22" x14ac:dyDescent="0.25">
      <c r="B22" s="663" t="s">
        <v>861</v>
      </c>
      <c r="C22" s="411"/>
      <c r="D22" s="411"/>
      <c r="E22" s="56">
        <v>275462.65000000002</v>
      </c>
      <c r="F22" s="179" t="s">
        <v>2</v>
      </c>
      <c r="G22" s="179" t="s">
        <v>2</v>
      </c>
      <c r="H22" s="179" t="s">
        <v>2</v>
      </c>
      <c r="I22" s="179" t="s">
        <v>2</v>
      </c>
      <c r="J22" s="179" t="s">
        <v>2</v>
      </c>
      <c r="K22" s="179" t="s">
        <v>2</v>
      </c>
      <c r="L22" s="179" t="s">
        <v>2</v>
      </c>
      <c r="M22" s="179" t="s">
        <v>2</v>
      </c>
      <c r="N22" s="179" t="s">
        <v>2</v>
      </c>
      <c r="O22" s="179" t="s">
        <v>2</v>
      </c>
      <c r="P22" s="179" t="s">
        <v>2</v>
      </c>
      <c r="Q22" s="179" t="s">
        <v>2</v>
      </c>
      <c r="R22" s="179" t="s">
        <v>2</v>
      </c>
      <c r="S22" s="179" t="s">
        <v>2</v>
      </c>
      <c r="T22" s="179" t="s">
        <v>2</v>
      </c>
      <c r="U22" s="179" t="s">
        <v>2</v>
      </c>
      <c r="V22" s="179" t="s">
        <v>2</v>
      </c>
    </row>
    <row r="23" spans="2:22" x14ac:dyDescent="0.25">
      <c r="B23" s="662" t="s">
        <v>862</v>
      </c>
      <c r="C23" s="411"/>
      <c r="D23" s="411"/>
      <c r="E23" s="53">
        <v>15968.854509440369</v>
      </c>
      <c r="F23" s="179" t="s">
        <v>2</v>
      </c>
      <c r="G23" s="179" t="s">
        <v>2</v>
      </c>
      <c r="H23" s="179" t="s">
        <v>2</v>
      </c>
      <c r="I23" s="179" t="s">
        <v>2</v>
      </c>
      <c r="J23" s="179" t="s">
        <v>2</v>
      </c>
      <c r="K23" s="179" t="s">
        <v>2</v>
      </c>
      <c r="L23" s="179" t="s">
        <v>2</v>
      </c>
      <c r="M23" s="179" t="s">
        <v>2</v>
      </c>
      <c r="N23" s="179" t="s">
        <v>2</v>
      </c>
      <c r="O23" s="179" t="s">
        <v>2</v>
      </c>
      <c r="P23" s="179" t="s">
        <v>2</v>
      </c>
      <c r="Q23" s="179" t="s">
        <v>2</v>
      </c>
      <c r="R23" s="179" t="s">
        <v>2</v>
      </c>
      <c r="S23" s="179" t="s">
        <v>2</v>
      </c>
      <c r="T23" s="179" t="s">
        <v>2</v>
      </c>
      <c r="U23" s="179" t="s">
        <v>2</v>
      </c>
      <c r="V23" s="179" t="s">
        <v>2</v>
      </c>
    </row>
    <row r="24" spans="2:22" x14ac:dyDescent="0.25">
      <c r="B24" s="238" t="s">
        <v>2</v>
      </c>
      <c r="C24" s="655" t="s">
        <v>2</v>
      </c>
      <c r="D24" s="361"/>
      <c r="E24" s="179" t="s">
        <v>2</v>
      </c>
      <c r="F24" s="179" t="s">
        <v>2</v>
      </c>
      <c r="G24" s="179" t="s">
        <v>2</v>
      </c>
      <c r="H24" s="179" t="s">
        <v>2</v>
      </c>
      <c r="I24" s="179" t="s">
        <v>2</v>
      </c>
      <c r="J24" s="179" t="s">
        <v>2</v>
      </c>
      <c r="K24" s="179" t="s">
        <v>2</v>
      </c>
      <c r="L24" s="179" t="s">
        <v>2</v>
      </c>
      <c r="M24" s="179" t="s">
        <v>2</v>
      </c>
      <c r="N24" s="179" t="s">
        <v>2</v>
      </c>
      <c r="O24" s="179" t="s">
        <v>2</v>
      </c>
      <c r="P24" s="179" t="s">
        <v>2</v>
      </c>
      <c r="Q24" s="179" t="s">
        <v>2</v>
      </c>
      <c r="R24" s="179" t="s">
        <v>2</v>
      </c>
      <c r="S24" s="179" t="s">
        <v>2</v>
      </c>
      <c r="T24" s="179" t="s">
        <v>2</v>
      </c>
      <c r="U24" s="179" t="s">
        <v>2</v>
      </c>
      <c r="V24" s="179" t="s">
        <v>2</v>
      </c>
    </row>
    <row r="25" spans="2:22" x14ac:dyDescent="0.25">
      <c r="B25" s="178" t="s">
        <v>2</v>
      </c>
      <c r="C25" s="570" t="s">
        <v>2</v>
      </c>
      <c r="D25" s="361"/>
      <c r="E25" s="179" t="s">
        <v>2</v>
      </c>
      <c r="F25" s="179" t="s">
        <v>2</v>
      </c>
      <c r="G25" s="179" t="s">
        <v>2</v>
      </c>
      <c r="H25" s="179" t="s">
        <v>2</v>
      </c>
      <c r="I25" s="179" t="s">
        <v>2</v>
      </c>
      <c r="J25" s="179" t="s">
        <v>2</v>
      </c>
      <c r="K25" s="179" t="s">
        <v>2</v>
      </c>
      <c r="L25" s="179" t="s">
        <v>2</v>
      </c>
      <c r="M25" s="179" t="s">
        <v>2</v>
      </c>
      <c r="N25" s="179" t="s">
        <v>2</v>
      </c>
      <c r="O25" s="179" t="s">
        <v>2</v>
      </c>
      <c r="P25" s="179" t="s">
        <v>2</v>
      </c>
      <c r="Q25" s="179" t="s">
        <v>2</v>
      </c>
      <c r="R25" s="179" t="s">
        <v>2</v>
      </c>
      <c r="S25" s="179" t="s">
        <v>2</v>
      </c>
      <c r="T25" s="179" t="s">
        <v>2</v>
      </c>
      <c r="U25" s="179" t="s">
        <v>2</v>
      </c>
      <c r="V25" s="179" t="s">
        <v>2</v>
      </c>
    </row>
    <row r="26" spans="2:22" x14ac:dyDescent="0.25">
      <c r="B26" s="232" t="s">
        <v>2</v>
      </c>
      <c r="C26" s="658" t="s">
        <v>2</v>
      </c>
      <c r="D26" s="361"/>
      <c r="E26" s="664" t="s">
        <v>839</v>
      </c>
      <c r="F26" s="557"/>
      <c r="G26" s="557"/>
      <c r="H26" s="558"/>
      <c r="I26" s="569" t="s">
        <v>668</v>
      </c>
      <c r="J26" s="411"/>
      <c r="K26" s="411"/>
      <c r="L26" s="411"/>
      <c r="M26" s="411"/>
      <c r="N26" s="402"/>
      <c r="O26" s="569" t="s">
        <v>108</v>
      </c>
      <c r="P26" s="411"/>
      <c r="Q26" s="411"/>
      <c r="R26" s="402"/>
      <c r="S26" s="569" t="s">
        <v>669</v>
      </c>
      <c r="T26" s="411"/>
      <c r="U26" s="411"/>
      <c r="V26" s="402"/>
    </row>
    <row r="27" spans="2:22" ht="18" customHeight="1" x14ac:dyDescent="0.25">
      <c r="C27" s="658" t="s">
        <v>2</v>
      </c>
      <c r="D27" s="361"/>
      <c r="E27" s="659" t="s">
        <v>2</v>
      </c>
      <c r="F27" s="361"/>
      <c r="G27" s="361"/>
      <c r="H27" s="373"/>
      <c r="I27" s="569" t="s">
        <v>670</v>
      </c>
      <c r="J27" s="402"/>
      <c r="K27" s="569" t="s">
        <v>671</v>
      </c>
      <c r="L27" s="402"/>
      <c r="M27" s="569" t="s">
        <v>672</v>
      </c>
      <c r="N27" s="402"/>
      <c r="O27" s="569" t="s">
        <v>673</v>
      </c>
      <c r="P27" s="402"/>
      <c r="Q27" s="569" t="s">
        <v>674</v>
      </c>
      <c r="R27" s="402"/>
      <c r="S27" s="569" t="s">
        <v>675</v>
      </c>
      <c r="T27" s="402"/>
      <c r="U27" s="569" t="s">
        <v>676</v>
      </c>
      <c r="V27" s="402"/>
    </row>
    <row r="28" spans="2:22" ht="60" x14ac:dyDescent="0.25">
      <c r="B28" s="408" t="s">
        <v>863</v>
      </c>
      <c r="C28" s="411"/>
      <c r="D28" s="402"/>
      <c r="E28" s="39" t="s">
        <v>678</v>
      </c>
      <c r="F28" s="39" t="s">
        <v>110</v>
      </c>
      <c r="G28" s="39" t="s">
        <v>111</v>
      </c>
      <c r="H28" s="39" t="s">
        <v>689</v>
      </c>
      <c r="I28" s="180" t="s">
        <v>678</v>
      </c>
      <c r="J28" s="180" t="s">
        <v>111</v>
      </c>
      <c r="K28" s="180" t="s">
        <v>678</v>
      </c>
      <c r="L28" s="180" t="s">
        <v>111</v>
      </c>
      <c r="M28" s="180" t="s">
        <v>678</v>
      </c>
      <c r="N28" s="180" t="s">
        <v>111</v>
      </c>
      <c r="O28" s="180" t="s">
        <v>678</v>
      </c>
      <c r="P28" s="180" t="s">
        <v>111</v>
      </c>
      <c r="Q28" s="180" t="s">
        <v>678</v>
      </c>
      <c r="R28" s="180" t="s">
        <v>111</v>
      </c>
      <c r="S28" s="180" t="s">
        <v>678</v>
      </c>
      <c r="T28" s="180" t="s">
        <v>111</v>
      </c>
      <c r="U28" s="180" t="s">
        <v>678</v>
      </c>
      <c r="V28" s="180" t="s">
        <v>111</v>
      </c>
    </row>
    <row r="29" spans="2:22" x14ac:dyDescent="0.25">
      <c r="B29" s="94" t="s">
        <v>852</v>
      </c>
      <c r="C29" s="599" t="s">
        <v>2</v>
      </c>
      <c r="D29" s="361"/>
      <c r="E29" s="214">
        <v>7946</v>
      </c>
      <c r="F29" s="217">
        <v>1.9410834988359899E-2</v>
      </c>
      <c r="G29" s="216">
        <v>15242164.050000001</v>
      </c>
      <c r="H29" s="217">
        <v>2.3316777283078102E-3</v>
      </c>
      <c r="I29" s="201">
        <v>7763</v>
      </c>
      <c r="J29" s="200">
        <v>14715884.33</v>
      </c>
      <c r="K29" s="201">
        <v>183</v>
      </c>
      <c r="L29" s="200">
        <v>526279.72</v>
      </c>
      <c r="M29" s="201">
        <v>0</v>
      </c>
      <c r="N29" s="200">
        <v>0</v>
      </c>
      <c r="O29" s="235">
        <v>131</v>
      </c>
      <c r="P29" s="216">
        <v>232857.69</v>
      </c>
      <c r="Q29" s="235">
        <v>7815</v>
      </c>
      <c r="R29" s="216">
        <v>15009306.359999999</v>
      </c>
      <c r="S29" s="235">
        <v>7788</v>
      </c>
      <c r="T29" s="216">
        <v>14932485.869999999</v>
      </c>
      <c r="U29" s="235">
        <v>158</v>
      </c>
      <c r="V29" s="216">
        <v>309678.18</v>
      </c>
    </row>
    <row r="30" spans="2:22" x14ac:dyDescent="0.25">
      <c r="B30" s="202" t="s">
        <v>853</v>
      </c>
      <c r="C30" s="606" t="s">
        <v>2</v>
      </c>
      <c r="D30" s="361"/>
      <c r="E30" s="212">
        <v>32533</v>
      </c>
      <c r="F30" s="42">
        <v>7.9473029785591606E-2</v>
      </c>
      <c r="G30" s="43">
        <v>155199102.38</v>
      </c>
      <c r="H30" s="42">
        <v>2.37416609141409E-2</v>
      </c>
      <c r="I30" s="205">
        <v>20266</v>
      </c>
      <c r="J30" s="206">
        <v>87237265.640000001</v>
      </c>
      <c r="K30" s="205">
        <v>12257</v>
      </c>
      <c r="L30" s="206">
        <v>67906498.120000005</v>
      </c>
      <c r="M30" s="205">
        <v>10</v>
      </c>
      <c r="N30" s="206">
        <v>55338.62</v>
      </c>
      <c r="O30" s="233">
        <v>1325</v>
      </c>
      <c r="P30" s="234">
        <v>4791717.7300000004</v>
      </c>
      <c r="Q30" s="233">
        <v>31208</v>
      </c>
      <c r="R30" s="234">
        <v>150407384.65000001</v>
      </c>
      <c r="S30" s="233">
        <v>31824</v>
      </c>
      <c r="T30" s="234">
        <v>152589773.59999999</v>
      </c>
      <c r="U30" s="233">
        <v>709</v>
      </c>
      <c r="V30" s="234">
        <v>2609328.7799999998</v>
      </c>
    </row>
    <row r="31" spans="2:22" x14ac:dyDescent="0.25">
      <c r="B31" s="94" t="s">
        <v>854</v>
      </c>
      <c r="C31" s="599" t="s">
        <v>2</v>
      </c>
      <c r="D31" s="361"/>
      <c r="E31" s="214">
        <v>71047</v>
      </c>
      <c r="F31" s="217">
        <v>0.17355670694915701</v>
      </c>
      <c r="G31" s="216">
        <v>629875652.02999997</v>
      </c>
      <c r="H31" s="217">
        <v>9.6355545355891095E-2</v>
      </c>
      <c r="I31" s="201">
        <v>17070</v>
      </c>
      <c r="J31" s="200">
        <v>131598506.5</v>
      </c>
      <c r="K31" s="201">
        <v>53940</v>
      </c>
      <c r="L31" s="200">
        <v>497901281.68000001</v>
      </c>
      <c r="M31" s="201">
        <v>37</v>
      </c>
      <c r="N31" s="200">
        <v>375863.85</v>
      </c>
      <c r="O31" s="235">
        <v>19986</v>
      </c>
      <c r="P31" s="216">
        <v>167970043.47999999</v>
      </c>
      <c r="Q31" s="235">
        <v>51061</v>
      </c>
      <c r="R31" s="216">
        <v>461905608.55000001</v>
      </c>
      <c r="S31" s="235">
        <v>69346</v>
      </c>
      <c r="T31" s="216">
        <v>619200101.87</v>
      </c>
      <c r="U31" s="235">
        <v>1701</v>
      </c>
      <c r="V31" s="216">
        <v>10675550.16</v>
      </c>
    </row>
    <row r="32" spans="2:22" x14ac:dyDescent="0.25">
      <c r="B32" s="202" t="s">
        <v>855</v>
      </c>
      <c r="C32" s="606" t="s">
        <v>2</v>
      </c>
      <c r="D32" s="361"/>
      <c r="E32" s="212">
        <v>100821</v>
      </c>
      <c r="F32" s="42">
        <v>0.24628993133166699</v>
      </c>
      <c r="G32" s="43">
        <v>1280484343.77</v>
      </c>
      <c r="H32" s="42">
        <v>0.195882737911835</v>
      </c>
      <c r="I32" s="205">
        <v>9210</v>
      </c>
      <c r="J32" s="206">
        <v>97830401.680000007</v>
      </c>
      <c r="K32" s="205">
        <v>91502</v>
      </c>
      <c r="L32" s="206">
        <v>1181167154.9200001</v>
      </c>
      <c r="M32" s="205">
        <v>109</v>
      </c>
      <c r="N32" s="206">
        <v>1486787.17</v>
      </c>
      <c r="O32" s="233">
        <v>51153</v>
      </c>
      <c r="P32" s="234">
        <v>618682126.28999996</v>
      </c>
      <c r="Q32" s="233">
        <v>49668</v>
      </c>
      <c r="R32" s="234">
        <v>661802217.48000002</v>
      </c>
      <c r="S32" s="233">
        <v>98181</v>
      </c>
      <c r="T32" s="234">
        <v>1256369903.6600001</v>
      </c>
      <c r="U32" s="233">
        <v>2640</v>
      </c>
      <c r="V32" s="234">
        <v>24114440.109999999</v>
      </c>
    </row>
    <row r="33" spans="2:22" x14ac:dyDescent="0.25">
      <c r="B33" s="94" t="s">
        <v>856</v>
      </c>
      <c r="C33" s="599" t="s">
        <v>2</v>
      </c>
      <c r="D33" s="361"/>
      <c r="E33" s="214">
        <v>83510</v>
      </c>
      <c r="F33" s="217">
        <v>0.20400186633248599</v>
      </c>
      <c r="G33" s="216">
        <v>1353459012.9000001</v>
      </c>
      <c r="H33" s="217">
        <v>0.207046074704622</v>
      </c>
      <c r="I33" s="201">
        <v>4463</v>
      </c>
      <c r="J33" s="200">
        <v>59327326.880000003</v>
      </c>
      <c r="K33" s="201">
        <v>78799</v>
      </c>
      <c r="L33" s="200">
        <v>1289636959.25</v>
      </c>
      <c r="M33" s="201">
        <v>248</v>
      </c>
      <c r="N33" s="200">
        <v>4494726.7699999996</v>
      </c>
      <c r="O33" s="235">
        <v>53605</v>
      </c>
      <c r="P33" s="216">
        <v>842613858.20000005</v>
      </c>
      <c r="Q33" s="235">
        <v>29905</v>
      </c>
      <c r="R33" s="216">
        <v>510845154.69999999</v>
      </c>
      <c r="S33" s="235">
        <v>81042</v>
      </c>
      <c r="T33" s="216">
        <v>1321474378.98</v>
      </c>
      <c r="U33" s="235">
        <v>2468</v>
      </c>
      <c r="V33" s="216">
        <v>31984633.920000002</v>
      </c>
    </row>
    <row r="34" spans="2:22" x14ac:dyDescent="0.25">
      <c r="B34" s="202" t="s">
        <v>864</v>
      </c>
      <c r="C34" s="606" t="s">
        <v>2</v>
      </c>
      <c r="D34" s="361"/>
      <c r="E34" s="212">
        <v>51686</v>
      </c>
      <c r="F34" s="42">
        <v>0.12626081263634101</v>
      </c>
      <c r="G34" s="43">
        <v>1031555273.97</v>
      </c>
      <c r="H34" s="42">
        <v>0.15780268798736</v>
      </c>
      <c r="I34" s="205">
        <v>2571</v>
      </c>
      <c r="J34" s="206">
        <v>42410026.009999998</v>
      </c>
      <c r="K34" s="205">
        <v>48788</v>
      </c>
      <c r="L34" s="206">
        <v>982161632.02999997</v>
      </c>
      <c r="M34" s="205">
        <v>327</v>
      </c>
      <c r="N34" s="206">
        <v>6983615.9299999997</v>
      </c>
      <c r="O34" s="233">
        <v>36537</v>
      </c>
      <c r="P34" s="234">
        <v>710486403.42999995</v>
      </c>
      <c r="Q34" s="233">
        <v>15149</v>
      </c>
      <c r="R34" s="234">
        <v>321068870.54000002</v>
      </c>
      <c r="S34" s="233">
        <v>49304</v>
      </c>
      <c r="T34" s="234">
        <v>990278378.63999999</v>
      </c>
      <c r="U34" s="233">
        <v>2382</v>
      </c>
      <c r="V34" s="234">
        <v>41276895.329999998</v>
      </c>
    </row>
    <row r="35" spans="2:22" x14ac:dyDescent="0.25">
      <c r="B35" s="94" t="s">
        <v>858</v>
      </c>
      <c r="C35" s="599" t="s">
        <v>2</v>
      </c>
      <c r="D35" s="361"/>
      <c r="E35" s="214">
        <v>61816</v>
      </c>
      <c r="F35" s="217">
        <v>0.15100681797639701</v>
      </c>
      <c r="G35" s="216">
        <v>2071178764.03</v>
      </c>
      <c r="H35" s="217">
        <v>0.316839615397844</v>
      </c>
      <c r="I35" s="201">
        <v>3147</v>
      </c>
      <c r="J35" s="200">
        <v>91741930.620000005</v>
      </c>
      <c r="K35" s="201">
        <v>58098</v>
      </c>
      <c r="L35" s="200">
        <v>1961352761.4100001</v>
      </c>
      <c r="M35" s="201">
        <v>571</v>
      </c>
      <c r="N35" s="200">
        <v>18084072</v>
      </c>
      <c r="O35" s="235">
        <v>44241</v>
      </c>
      <c r="P35" s="216">
        <v>1415238476.9100001</v>
      </c>
      <c r="Q35" s="235">
        <v>17575</v>
      </c>
      <c r="R35" s="216">
        <v>655940287.12</v>
      </c>
      <c r="S35" s="235">
        <v>55893</v>
      </c>
      <c r="T35" s="216">
        <v>1820359504.52</v>
      </c>
      <c r="U35" s="235">
        <v>5923</v>
      </c>
      <c r="V35" s="216">
        <v>250819259.50999999</v>
      </c>
    </row>
    <row r="36" spans="2:22" x14ac:dyDescent="0.25">
      <c r="B36" s="207" t="s">
        <v>115</v>
      </c>
      <c r="C36" s="593" t="s">
        <v>2</v>
      </c>
      <c r="D36" s="411"/>
      <c r="E36" s="218">
        <v>409359</v>
      </c>
      <c r="F36" s="219">
        <v>1</v>
      </c>
      <c r="G36" s="220">
        <v>6536994313.1300001</v>
      </c>
      <c r="H36" s="219">
        <v>1</v>
      </c>
      <c r="I36" s="210">
        <v>64490</v>
      </c>
      <c r="J36" s="211">
        <v>524861341.66000003</v>
      </c>
      <c r="K36" s="210">
        <v>343567</v>
      </c>
      <c r="L36" s="211">
        <v>5980652567.1300001</v>
      </c>
      <c r="M36" s="210">
        <v>1302</v>
      </c>
      <c r="N36" s="211">
        <v>31480404.34</v>
      </c>
      <c r="O36" s="236">
        <v>206978</v>
      </c>
      <c r="P36" s="237">
        <v>3760015483.73</v>
      </c>
      <c r="Q36" s="236">
        <v>202381</v>
      </c>
      <c r="R36" s="237">
        <v>2776978829.4000001</v>
      </c>
      <c r="S36" s="236">
        <v>393378</v>
      </c>
      <c r="T36" s="237">
        <v>6175204527.1400003</v>
      </c>
      <c r="U36" s="236">
        <v>15981</v>
      </c>
      <c r="V36" s="237">
        <v>361789785.99000001</v>
      </c>
    </row>
    <row r="37" spans="2:22" x14ac:dyDescent="0.25">
      <c r="B37" s="178" t="s">
        <v>2</v>
      </c>
      <c r="C37" s="570" t="s">
        <v>2</v>
      </c>
      <c r="D37" s="361"/>
      <c r="E37" s="179" t="s">
        <v>2</v>
      </c>
      <c r="F37" s="179" t="s">
        <v>2</v>
      </c>
      <c r="G37" s="179" t="s">
        <v>2</v>
      </c>
      <c r="H37" s="179" t="s">
        <v>2</v>
      </c>
      <c r="I37" s="179" t="s">
        <v>2</v>
      </c>
      <c r="J37" s="179" t="s">
        <v>2</v>
      </c>
      <c r="K37" s="179" t="s">
        <v>2</v>
      </c>
      <c r="L37" s="179" t="s">
        <v>2</v>
      </c>
      <c r="M37" s="179" t="s">
        <v>2</v>
      </c>
      <c r="N37" s="179" t="s">
        <v>2</v>
      </c>
      <c r="O37" s="179" t="s">
        <v>2</v>
      </c>
      <c r="P37" s="179" t="s">
        <v>2</v>
      </c>
      <c r="Q37" s="179" t="s">
        <v>2</v>
      </c>
      <c r="R37" s="179" t="s">
        <v>2</v>
      </c>
      <c r="S37" s="179" t="s">
        <v>2</v>
      </c>
      <c r="T37" s="179" t="s">
        <v>2</v>
      </c>
      <c r="U37" s="179" t="s">
        <v>2</v>
      </c>
      <c r="V37" s="179" t="s">
        <v>2</v>
      </c>
    </row>
    <row r="38" spans="2:22" x14ac:dyDescent="0.25">
      <c r="B38" s="661" t="s">
        <v>859</v>
      </c>
      <c r="C38" s="411"/>
      <c r="D38" s="411"/>
      <c r="E38" s="239" t="s">
        <v>2</v>
      </c>
      <c r="F38" s="179" t="s">
        <v>2</v>
      </c>
      <c r="G38" s="179" t="s">
        <v>2</v>
      </c>
      <c r="H38" s="179" t="s">
        <v>2</v>
      </c>
      <c r="I38" s="179" t="s">
        <v>2</v>
      </c>
      <c r="J38" s="179" t="s">
        <v>2</v>
      </c>
      <c r="K38" s="179" t="s">
        <v>2</v>
      </c>
      <c r="L38" s="179" t="s">
        <v>2</v>
      </c>
      <c r="M38" s="179" t="s">
        <v>2</v>
      </c>
      <c r="N38" s="179" t="s">
        <v>2</v>
      </c>
      <c r="O38" s="179" t="s">
        <v>2</v>
      </c>
      <c r="P38" s="179" t="s">
        <v>2</v>
      </c>
      <c r="Q38" s="179" t="s">
        <v>2</v>
      </c>
      <c r="R38" s="179" t="s">
        <v>2</v>
      </c>
      <c r="S38" s="179" t="s">
        <v>2</v>
      </c>
      <c r="T38" s="179" t="s">
        <v>2</v>
      </c>
      <c r="U38" s="179" t="s">
        <v>2</v>
      </c>
      <c r="V38" s="179" t="s">
        <v>2</v>
      </c>
    </row>
    <row r="39" spans="2:22" x14ac:dyDescent="0.25">
      <c r="B39" s="662" t="s">
        <v>865</v>
      </c>
      <c r="C39" s="411"/>
      <c r="D39" s="411"/>
      <c r="E39" s="53">
        <v>1000</v>
      </c>
      <c r="F39" s="179" t="s">
        <v>2</v>
      </c>
      <c r="G39" s="179" t="s">
        <v>2</v>
      </c>
      <c r="H39" s="179" t="s">
        <v>2</v>
      </c>
      <c r="I39" s="179" t="s">
        <v>2</v>
      </c>
      <c r="J39" s="179" t="s">
        <v>2</v>
      </c>
      <c r="K39" s="179" t="s">
        <v>2</v>
      </c>
      <c r="L39" s="179" t="s">
        <v>2</v>
      </c>
      <c r="M39" s="179" t="s">
        <v>2</v>
      </c>
      <c r="N39" s="179" t="s">
        <v>2</v>
      </c>
      <c r="O39" s="179" t="s">
        <v>2</v>
      </c>
      <c r="P39" s="179" t="s">
        <v>2</v>
      </c>
      <c r="Q39" s="179" t="s">
        <v>2</v>
      </c>
      <c r="R39" s="179" t="s">
        <v>2</v>
      </c>
      <c r="S39" s="179" t="s">
        <v>2</v>
      </c>
      <c r="T39" s="179" t="s">
        <v>2</v>
      </c>
      <c r="U39" s="179" t="s">
        <v>2</v>
      </c>
      <c r="V39" s="179" t="s">
        <v>2</v>
      </c>
    </row>
    <row r="40" spans="2:22" x14ac:dyDescent="0.25">
      <c r="B40" s="663" t="s">
        <v>866</v>
      </c>
      <c r="C40" s="411"/>
      <c r="D40" s="411"/>
      <c r="E40" s="56">
        <v>383021.6</v>
      </c>
      <c r="F40" s="179" t="s">
        <v>2</v>
      </c>
      <c r="G40" s="179" t="s">
        <v>2</v>
      </c>
      <c r="H40" s="179" t="s">
        <v>2</v>
      </c>
      <c r="I40" s="179" t="s">
        <v>2</v>
      </c>
      <c r="J40" s="179" t="s">
        <v>2</v>
      </c>
      <c r="K40" s="179" t="s">
        <v>2</v>
      </c>
      <c r="L40" s="179" t="s">
        <v>2</v>
      </c>
      <c r="M40" s="179" t="s">
        <v>2</v>
      </c>
      <c r="N40" s="179" t="s">
        <v>2</v>
      </c>
      <c r="O40" s="179" t="s">
        <v>2</v>
      </c>
      <c r="P40" s="179" t="s">
        <v>2</v>
      </c>
      <c r="Q40" s="179" t="s">
        <v>2</v>
      </c>
      <c r="R40" s="179" t="s">
        <v>2</v>
      </c>
      <c r="S40" s="179" t="s">
        <v>2</v>
      </c>
      <c r="T40" s="179" t="s">
        <v>2</v>
      </c>
      <c r="U40" s="179" t="s">
        <v>2</v>
      </c>
      <c r="V40" s="179" t="s">
        <v>2</v>
      </c>
    </row>
    <row r="41" spans="2:22" x14ac:dyDescent="0.25">
      <c r="B41" s="662" t="s">
        <v>867</v>
      </c>
      <c r="C41" s="411"/>
      <c r="D41" s="411"/>
      <c r="E41" s="53">
        <v>21151.249214285701</v>
      </c>
      <c r="F41" s="179" t="s">
        <v>2</v>
      </c>
      <c r="G41" s="179" t="s">
        <v>2</v>
      </c>
      <c r="H41" s="179" t="s">
        <v>2</v>
      </c>
      <c r="I41" s="179" t="s">
        <v>2</v>
      </c>
      <c r="J41" s="179" t="s">
        <v>2</v>
      </c>
      <c r="K41" s="179" t="s">
        <v>2</v>
      </c>
      <c r="L41" s="179" t="s">
        <v>2</v>
      </c>
      <c r="M41" s="179" t="s">
        <v>2</v>
      </c>
      <c r="N41" s="179" t="s">
        <v>2</v>
      </c>
      <c r="O41" s="179" t="s">
        <v>2</v>
      </c>
      <c r="P41" s="179" t="s">
        <v>2</v>
      </c>
      <c r="Q41" s="179" t="s">
        <v>2</v>
      </c>
      <c r="R41" s="179" t="s">
        <v>2</v>
      </c>
      <c r="S41" s="179" t="s">
        <v>2</v>
      </c>
      <c r="T41" s="179" t="s">
        <v>2</v>
      </c>
      <c r="U41" s="179" t="s">
        <v>2</v>
      </c>
      <c r="V41" s="179" t="s">
        <v>2</v>
      </c>
    </row>
    <row r="42" spans="2:22" x14ac:dyDescent="0.25">
      <c r="B42" s="238" t="s">
        <v>2</v>
      </c>
      <c r="C42" s="655" t="s">
        <v>2</v>
      </c>
      <c r="D42" s="361"/>
      <c r="E42" s="179" t="s">
        <v>2</v>
      </c>
      <c r="F42" s="179" t="s">
        <v>2</v>
      </c>
      <c r="G42" s="179" t="s">
        <v>2</v>
      </c>
      <c r="H42" s="179" t="s">
        <v>2</v>
      </c>
      <c r="I42" s="179" t="s">
        <v>2</v>
      </c>
      <c r="J42" s="179" t="s">
        <v>2</v>
      </c>
      <c r="K42" s="179" t="s">
        <v>2</v>
      </c>
      <c r="L42" s="179" t="s">
        <v>2</v>
      </c>
      <c r="M42" s="179" t="s">
        <v>2</v>
      </c>
      <c r="N42" s="179" t="s">
        <v>2</v>
      </c>
      <c r="O42" s="179" t="s">
        <v>2</v>
      </c>
      <c r="P42" s="179" t="s">
        <v>2</v>
      </c>
      <c r="Q42" s="179" t="s">
        <v>2</v>
      </c>
      <c r="R42" s="179" t="s">
        <v>2</v>
      </c>
      <c r="S42" s="179" t="s">
        <v>2</v>
      </c>
      <c r="T42" s="179" t="s">
        <v>2</v>
      </c>
      <c r="U42" s="179" t="s">
        <v>2</v>
      </c>
      <c r="V42" s="179" t="s">
        <v>2</v>
      </c>
    </row>
    <row r="43" spans="2:22" x14ac:dyDescent="0.25">
      <c r="B43" s="178" t="s">
        <v>2</v>
      </c>
      <c r="C43" s="570" t="s">
        <v>2</v>
      </c>
      <c r="D43" s="361"/>
      <c r="E43" s="179" t="s">
        <v>2</v>
      </c>
      <c r="F43" s="179" t="s">
        <v>2</v>
      </c>
      <c r="G43" s="179" t="s">
        <v>2</v>
      </c>
      <c r="H43" s="179" t="s">
        <v>2</v>
      </c>
      <c r="I43" s="179" t="s">
        <v>2</v>
      </c>
      <c r="J43" s="179" t="s">
        <v>2</v>
      </c>
      <c r="K43" s="179" t="s">
        <v>2</v>
      </c>
      <c r="L43" s="179" t="s">
        <v>2</v>
      </c>
      <c r="M43" s="179" t="s">
        <v>2</v>
      </c>
      <c r="N43" s="179" t="s">
        <v>2</v>
      </c>
      <c r="O43" s="179" t="s">
        <v>2</v>
      </c>
      <c r="P43" s="179" t="s">
        <v>2</v>
      </c>
      <c r="Q43" s="179" t="s">
        <v>2</v>
      </c>
      <c r="R43" s="179" t="s">
        <v>2</v>
      </c>
      <c r="S43" s="179" t="s">
        <v>2</v>
      </c>
      <c r="T43" s="179" t="s">
        <v>2</v>
      </c>
      <c r="U43" s="179" t="s">
        <v>2</v>
      </c>
      <c r="V43" s="179" t="s">
        <v>2</v>
      </c>
    </row>
    <row r="44" spans="2:22" x14ac:dyDescent="0.25">
      <c r="B44" s="232" t="s">
        <v>2</v>
      </c>
      <c r="C44" s="658" t="s">
        <v>2</v>
      </c>
      <c r="D44" s="361"/>
      <c r="E44" s="664" t="s">
        <v>839</v>
      </c>
      <c r="F44" s="557"/>
      <c r="G44" s="557"/>
      <c r="H44" s="558"/>
      <c r="I44" s="569" t="s">
        <v>668</v>
      </c>
      <c r="J44" s="411"/>
      <c r="K44" s="411"/>
      <c r="L44" s="411"/>
      <c r="M44" s="411"/>
      <c r="N44" s="402"/>
      <c r="O44" s="569" t="s">
        <v>108</v>
      </c>
      <c r="P44" s="411"/>
      <c r="Q44" s="411"/>
      <c r="R44" s="402"/>
      <c r="S44" s="569" t="s">
        <v>669</v>
      </c>
      <c r="T44" s="411"/>
      <c r="U44" s="411"/>
      <c r="V44" s="402"/>
    </row>
    <row r="45" spans="2:22" ht="18" customHeight="1" x14ac:dyDescent="0.25">
      <c r="C45" s="658" t="s">
        <v>2</v>
      </c>
      <c r="D45" s="361"/>
      <c r="E45" s="659" t="s">
        <v>2</v>
      </c>
      <c r="F45" s="361"/>
      <c r="G45" s="361"/>
      <c r="H45" s="373"/>
      <c r="I45" s="569" t="s">
        <v>670</v>
      </c>
      <c r="J45" s="402"/>
      <c r="K45" s="569" t="s">
        <v>671</v>
      </c>
      <c r="L45" s="402"/>
      <c r="M45" s="569" t="s">
        <v>672</v>
      </c>
      <c r="N45" s="402"/>
      <c r="O45" s="569" t="s">
        <v>673</v>
      </c>
      <c r="P45" s="402"/>
      <c r="Q45" s="569" t="s">
        <v>674</v>
      </c>
      <c r="R45" s="402"/>
      <c r="S45" s="569" t="s">
        <v>675</v>
      </c>
      <c r="T45" s="402"/>
      <c r="U45" s="569" t="s">
        <v>676</v>
      </c>
      <c r="V45" s="402"/>
    </row>
    <row r="46" spans="2:22" ht="60" x14ac:dyDescent="0.25">
      <c r="B46" s="408" t="s">
        <v>868</v>
      </c>
      <c r="C46" s="411"/>
      <c r="D46" s="402"/>
      <c r="E46" s="39" t="s">
        <v>678</v>
      </c>
      <c r="F46" s="39" t="s">
        <v>110</v>
      </c>
      <c r="G46" s="39" t="s">
        <v>111</v>
      </c>
      <c r="H46" s="39" t="s">
        <v>689</v>
      </c>
      <c r="I46" s="180" t="s">
        <v>678</v>
      </c>
      <c r="J46" s="180" t="s">
        <v>111</v>
      </c>
      <c r="K46" s="180" t="s">
        <v>678</v>
      </c>
      <c r="L46" s="180" t="s">
        <v>111</v>
      </c>
      <c r="M46" s="180" t="s">
        <v>678</v>
      </c>
      <c r="N46" s="180" t="s">
        <v>111</v>
      </c>
      <c r="O46" s="180" t="s">
        <v>678</v>
      </c>
      <c r="P46" s="180" t="s">
        <v>111</v>
      </c>
      <c r="Q46" s="180" t="s">
        <v>678</v>
      </c>
      <c r="R46" s="180" t="s">
        <v>111</v>
      </c>
      <c r="S46" s="180" t="s">
        <v>678</v>
      </c>
      <c r="T46" s="180" t="s">
        <v>111</v>
      </c>
      <c r="U46" s="180" t="s">
        <v>678</v>
      </c>
      <c r="V46" s="180" t="s">
        <v>111</v>
      </c>
    </row>
    <row r="47" spans="2:22" x14ac:dyDescent="0.25">
      <c r="B47" s="202" t="s">
        <v>852</v>
      </c>
      <c r="C47" s="606" t="s">
        <v>2</v>
      </c>
      <c r="D47" s="361"/>
      <c r="E47" s="212">
        <v>47266</v>
      </c>
      <c r="F47" s="42">
        <v>0.115463444067432</v>
      </c>
      <c r="G47" s="43">
        <v>84417738.170000002</v>
      </c>
      <c r="H47" s="42">
        <v>1.29138460470191E-2</v>
      </c>
      <c r="I47" s="205">
        <v>26521</v>
      </c>
      <c r="J47" s="206">
        <v>64657287.509999998</v>
      </c>
      <c r="K47" s="205">
        <v>20714</v>
      </c>
      <c r="L47" s="206">
        <v>19745798.43</v>
      </c>
      <c r="M47" s="205">
        <v>31</v>
      </c>
      <c r="N47" s="206">
        <v>14652.23</v>
      </c>
      <c r="O47" s="233">
        <v>12556</v>
      </c>
      <c r="P47" s="234">
        <v>7791972.0700000003</v>
      </c>
      <c r="Q47" s="233">
        <v>34710</v>
      </c>
      <c r="R47" s="234">
        <v>76625766.099999994</v>
      </c>
      <c r="S47" s="233">
        <v>44687</v>
      </c>
      <c r="T47" s="234">
        <v>78845672.549999997</v>
      </c>
      <c r="U47" s="233">
        <v>2579</v>
      </c>
      <c r="V47" s="234">
        <v>5572065.6200000001</v>
      </c>
    </row>
    <row r="48" spans="2:22" x14ac:dyDescent="0.25">
      <c r="B48" s="94" t="s">
        <v>853</v>
      </c>
      <c r="C48" s="599" t="s">
        <v>2</v>
      </c>
      <c r="D48" s="361"/>
      <c r="E48" s="214">
        <v>61250</v>
      </c>
      <c r="F48" s="217">
        <v>0.14962416851712099</v>
      </c>
      <c r="G48" s="216">
        <v>474679804.33999997</v>
      </c>
      <c r="H48" s="217">
        <v>7.2614382329593496E-2</v>
      </c>
      <c r="I48" s="201">
        <v>19379</v>
      </c>
      <c r="J48" s="200">
        <v>142007203.75999999</v>
      </c>
      <c r="K48" s="201">
        <v>41840</v>
      </c>
      <c r="L48" s="200">
        <v>332434091.88</v>
      </c>
      <c r="M48" s="201">
        <v>31</v>
      </c>
      <c r="N48" s="200">
        <v>238508.7</v>
      </c>
      <c r="O48" s="235">
        <v>17427</v>
      </c>
      <c r="P48" s="216">
        <v>140262124.74000001</v>
      </c>
      <c r="Q48" s="235">
        <v>43823</v>
      </c>
      <c r="R48" s="216">
        <v>334417679.60000002</v>
      </c>
      <c r="S48" s="235">
        <v>58912</v>
      </c>
      <c r="T48" s="216">
        <v>457382717.5</v>
      </c>
      <c r="U48" s="235">
        <v>2338</v>
      </c>
      <c r="V48" s="216">
        <v>17297086.84</v>
      </c>
    </row>
    <row r="49" spans="2:22" x14ac:dyDescent="0.25">
      <c r="B49" s="202" t="s">
        <v>854</v>
      </c>
      <c r="C49" s="606" t="s">
        <v>2</v>
      </c>
      <c r="D49" s="361"/>
      <c r="E49" s="212">
        <v>99845</v>
      </c>
      <c r="F49" s="42">
        <v>0.24390571600966399</v>
      </c>
      <c r="G49" s="43">
        <v>1229466330.95</v>
      </c>
      <c r="H49" s="42">
        <v>0.18807823168524601</v>
      </c>
      <c r="I49" s="205">
        <v>10430</v>
      </c>
      <c r="J49" s="206">
        <v>126715278.34999999</v>
      </c>
      <c r="K49" s="205">
        <v>89312</v>
      </c>
      <c r="L49" s="206">
        <v>1101473304.4000001</v>
      </c>
      <c r="M49" s="205">
        <v>103</v>
      </c>
      <c r="N49" s="206">
        <v>1277748.2</v>
      </c>
      <c r="O49" s="233">
        <v>47368</v>
      </c>
      <c r="P49" s="234">
        <v>571231707.84000003</v>
      </c>
      <c r="Q49" s="233">
        <v>52477</v>
      </c>
      <c r="R49" s="234">
        <v>658234623.11000001</v>
      </c>
      <c r="S49" s="233">
        <v>97570</v>
      </c>
      <c r="T49" s="234">
        <v>1202023373.8800001</v>
      </c>
      <c r="U49" s="233">
        <v>2275</v>
      </c>
      <c r="V49" s="234">
        <v>27442957.07</v>
      </c>
    </row>
    <row r="50" spans="2:22" x14ac:dyDescent="0.25">
      <c r="B50" s="94" t="s">
        <v>855</v>
      </c>
      <c r="C50" s="599" t="s">
        <v>2</v>
      </c>
      <c r="D50" s="361"/>
      <c r="E50" s="214">
        <v>89777</v>
      </c>
      <c r="F50" s="217">
        <v>0.219311166970801</v>
      </c>
      <c r="G50" s="216">
        <v>1509089928.74</v>
      </c>
      <c r="H50" s="217">
        <v>0.23085379250046001</v>
      </c>
      <c r="I50" s="201">
        <v>4306</v>
      </c>
      <c r="J50" s="200">
        <v>73572585.780000001</v>
      </c>
      <c r="K50" s="201">
        <v>85249</v>
      </c>
      <c r="L50" s="200">
        <v>1431744171.8</v>
      </c>
      <c r="M50" s="201">
        <v>222</v>
      </c>
      <c r="N50" s="200">
        <v>3773171.16</v>
      </c>
      <c r="O50" s="235">
        <v>53193</v>
      </c>
      <c r="P50" s="216">
        <v>875010264.38</v>
      </c>
      <c r="Q50" s="235">
        <v>36584</v>
      </c>
      <c r="R50" s="216">
        <v>634079664.36000001</v>
      </c>
      <c r="S50" s="235">
        <v>87780</v>
      </c>
      <c r="T50" s="216">
        <v>1475291818.24</v>
      </c>
      <c r="U50" s="235">
        <v>1997</v>
      </c>
      <c r="V50" s="216">
        <v>33798110.5</v>
      </c>
    </row>
    <row r="51" spans="2:22" x14ac:dyDescent="0.25">
      <c r="B51" s="202" t="s">
        <v>856</v>
      </c>
      <c r="C51" s="606" t="s">
        <v>2</v>
      </c>
      <c r="D51" s="361"/>
      <c r="E51" s="212">
        <v>53544</v>
      </c>
      <c r="F51" s="42">
        <v>0.13079961598499101</v>
      </c>
      <c r="G51" s="43">
        <v>1145870643.9000001</v>
      </c>
      <c r="H51" s="42">
        <v>0.17529013932266099</v>
      </c>
      <c r="I51" s="205">
        <v>1783</v>
      </c>
      <c r="J51" s="206">
        <v>39199117.829999998</v>
      </c>
      <c r="K51" s="205">
        <v>51441</v>
      </c>
      <c r="L51" s="206">
        <v>1099808039.4200001</v>
      </c>
      <c r="M51" s="205">
        <v>320</v>
      </c>
      <c r="N51" s="206">
        <v>6863486.6500000004</v>
      </c>
      <c r="O51" s="233">
        <v>36290</v>
      </c>
      <c r="P51" s="234">
        <v>761593929.70000005</v>
      </c>
      <c r="Q51" s="233">
        <v>17254</v>
      </c>
      <c r="R51" s="234">
        <v>384276714.19999999</v>
      </c>
      <c r="S51" s="233">
        <v>51783</v>
      </c>
      <c r="T51" s="234">
        <v>1108044075.47</v>
      </c>
      <c r="U51" s="233">
        <v>1761</v>
      </c>
      <c r="V51" s="234">
        <v>37826568.43</v>
      </c>
    </row>
    <row r="52" spans="2:22" x14ac:dyDescent="0.25">
      <c r="B52" s="94" t="s">
        <v>864</v>
      </c>
      <c r="C52" s="599" t="s">
        <v>2</v>
      </c>
      <c r="D52" s="361"/>
      <c r="E52" s="214">
        <v>25087</v>
      </c>
      <c r="F52" s="217">
        <v>6.1283616581045003E-2</v>
      </c>
      <c r="G52" s="216">
        <v>655273903.73000002</v>
      </c>
      <c r="H52" s="217">
        <v>0.10024085571159801</v>
      </c>
      <c r="I52" s="201">
        <v>846</v>
      </c>
      <c r="J52" s="200">
        <v>22697114.93</v>
      </c>
      <c r="K52" s="201">
        <v>23959</v>
      </c>
      <c r="L52" s="200">
        <v>625296867.25</v>
      </c>
      <c r="M52" s="201">
        <v>282</v>
      </c>
      <c r="N52" s="200">
        <v>7279921.5499999998</v>
      </c>
      <c r="O52" s="235">
        <v>17799</v>
      </c>
      <c r="P52" s="216">
        <v>456529249.00999999</v>
      </c>
      <c r="Q52" s="235">
        <v>7288</v>
      </c>
      <c r="R52" s="216">
        <v>198744654.72</v>
      </c>
      <c r="S52" s="235">
        <v>23853</v>
      </c>
      <c r="T52" s="216">
        <v>622893715.69000006</v>
      </c>
      <c r="U52" s="235">
        <v>1234</v>
      </c>
      <c r="V52" s="216">
        <v>32380188.039999999</v>
      </c>
    </row>
    <row r="53" spans="2:22" x14ac:dyDescent="0.25">
      <c r="B53" s="202" t="s">
        <v>858</v>
      </c>
      <c r="C53" s="606" t="s">
        <v>2</v>
      </c>
      <c r="D53" s="361"/>
      <c r="E53" s="212">
        <v>32590</v>
      </c>
      <c r="F53" s="42">
        <v>7.9612271868946302E-2</v>
      </c>
      <c r="G53" s="43">
        <v>1438195963.3</v>
      </c>
      <c r="H53" s="42">
        <v>0.22000875240342299</v>
      </c>
      <c r="I53" s="205">
        <v>1225</v>
      </c>
      <c r="J53" s="206">
        <v>56012753.5</v>
      </c>
      <c r="K53" s="205">
        <v>31052</v>
      </c>
      <c r="L53" s="206">
        <v>1370150293.95</v>
      </c>
      <c r="M53" s="205">
        <v>313</v>
      </c>
      <c r="N53" s="206">
        <v>12032915.85</v>
      </c>
      <c r="O53" s="233">
        <v>22345</v>
      </c>
      <c r="P53" s="234">
        <v>947596235.99000001</v>
      </c>
      <c r="Q53" s="233">
        <v>10245</v>
      </c>
      <c r="R53" s="234">
        <v>490599727.31</v>
      </c>
      <c r="S53" s="233">
        <v>28793</v>
      </c>
      <c r="T53" s="234">
        <v>1230723153.8099999</v>
      </c>
      <c r="U53" s="233">
        <v>3797</v>
      </c>
      <c r="V53" s="234">
        <v>207472809.49000001</v>
      </c>
    </row>
    <row r="54" spans="2:22" x14ac:dyDescent="0.25">
      <c r="B54" s="207" t="s">
        <v>115</v>
      </c>
      <c r="C54" s="593" t="s">
        <v>2</v>
      </c>
      <c r="D54" s="411"/>
      <c r="E54" s="218">
        <v>409359</v>
      </c>
      <c r="F54" s="219">
        <v>1</v>
      </c>
      <c r="G54" s="220">
        <v>6536994313.1300001</v>
      </c>
      <c r="H54" s="219">
        <v>1</v>
      </c>
      <c r="I54" s="210">
        <v>64490</v>
      </c>
      <c r="J54" s="211">
        <v>524861341.66000003</v>
      </c>
      <c r="K54" s="210">
        <v>343567</v>
      </c>
      <c r="L54" s="211">
        <v>5980652567.1300001</v>
      </c>
      <c r="M54" s="210">
        <v>1302</v>
      </c>
      <c r="N54" s="211">
        <v>31480404.34</v>
      </c>
      <c r="O54" s="236">
        <v>206978</v>
      </c>
      <c r="P54" s="237">
        <v>3760015483.73</v>
      </c>
      <c r="Q54" s="236">
        <v>202381</v>
      </c>
      <c r="R54" s="237">
        <v>2776978829.4000001</v>
      </c>
      <c r="S54" s="236">
        <v>393378</v>
      </c>
      <c r="T54" s="237">
        <v>6175204527.1400003</v>
      </c>
      <c r="U54" s="236">
        <v>15981</v>
      </c>
      <c r="V54" s="237">
        <v>361789785.99000001</v>
      </c>
    </row>
    <row r="55" spans="2:22" x14ac:dyDescent="0.25">
      <c r="B55" s="178" t="s">
        <v>2</v>
      </c>
      <c r="C55" s="570" t="s">
        <v>2</v>
      </c>
      <c r="D55" s="361"/>
      <c r="E55" s="179" t="s">
        <v>2</v>
      </c>
      <c r="F55" s="179" t="s">
        <v>2</v>
      </c>
      <c r="G55" s="179" t="s">
        <v>2</v>
      </c>
      <c r="H55" s="179" t="s">
        <v>2</v>
      </c>
      <c r="I55" s="179" t="s">
        <v>2</v>
      </c>
      <c r="J55" s="179" t="s">
        <v>2</v>
      </c>
      <c r="K55" s="179" t="s">
        <v>2</v>
      </c>
      <c r="L55" s="179" t="s">
        <v>2</v>
      </c>
      <c r="M55" s="179" t="s">
        <v>2</v>
      </c>
      <c r="N55" s="179" t="s">
        <v>2</v>
      </c>
      <c r="O55" s="179" t="s">
        <v>2</v>
      </c>
      <c r="P55" s="179" t="s">
        <v>2</v>
      </c>
      <c r="Q55" s="179" t="s">
        <v>2</v>
      </c>
      <c r="R55" s="179" t="s">
        <v>2</v>
      </c>
      <c r="S55" s="179" t="s">
        <v>2</v>
      </c>
      <c r="T55" s="179" t="s">
        <v>2</v>
      </c>
      <c r="U55" s="179" t="s">
        <v>2</v>
      </c>
      <c r="V55" s="179" t="s">
        <v>2</v>
      </c>
    </row>
    <row r="56" spans="2:22" x14ac:dyDescent="0.25">
      <c r="B56" s="661" t="s">
        <v>859</v>
      </c>
      <c r="C56" s="411"/>
      <c r="D56" s="411"/>
      <c r="E56" s="239" t="s">
        <v>2</v>
      </c>
      <c r="F56" s="179" t="s">
        <v>2</v>
      </c>
      <c r="G56" s="179" t="s">
        <v>2</v>
      </c>
      <c r="H56" s="179" t="s">
        <v>2</v>
      </c>
      <c r="I56" s="179" t="s">
        <v>2</v>
      </c>
      <c r="J56" s="179" t="s">
        <v>2</v>
      </c>
      <c r="K56" s="179" t="s">
        <v>2</v>
      </c>
      <c r="L56" s="179" t="s">
        <v>2</v>
      </c>
      <c r="M56" s="179" t="s">
        <v>2</v>
      </c>
      <c r="N56" s="179" t="s">
        <v>2</v>
      </c>
      <c r="O56" s="179" t="s">
        <v>2</v>
      </c>
      <c r="P56" s="179" t="s">
        <v>2</v>
      </c>
      <c r="Q56" s="179" t="s">
        <v>2</v>
      </c>
      <c r="R56" s="179" t="s">
        <v>2</v>
      </c>
      <c r="S56" s="179" t="s">
        <v>2</v>
      </c>
      <c r="T56" s="179" t="s">
        <v>2</v>
      </c>
      <c r="U56" s="179" t="s">
        <v>2</v>
      </c>
      <c r="V56" s="179" t="s">
        <v>2</v>
      </c>
    </row>
    <row r="57" spans="2:22" x14ac:dyDescent="0.25">
      <c r="B57" s="662" t="s">
        <v>869</v>
      </c>
      <c r="C57" s="411"/>
      <c r="D57" s="411"/>
      <c r="E57" s="53">
        <v>-202.7</v>
      </c>
      <c r="F57" s="179" t="s">
        <v>2</v>
      </c>
      <c r="G57" s="179" t="s">
        <v>2</v>
      </c>
      <c r="H57" s="179" t="s">
        <v>2</v>
      </c>
      <c r="I57" s="179" t="s">
        <v>2</v>
      </c>
      <c r="J57" s="179" t="s">
        <v>2</v>
      </c>
      <c r="K57" s="179" t="s">
        <v>2</v>
      </c>
      <c r="L57" s="179" t="s">
        <v>2</v>
      </c>
      <c r="M57" s="179" t="s">
        <v>2</v>
      </c>
      <c r="N57" s="179" t="s">
        <v>2</v>
      </c>
      <c r="O57" s="179" t="s">
        <v>2</v>
      </c>
      <c r="P57" s="179" t="s">
        <v>2</v>
      </c>
      <c r="Q57" s="179" t="s">
        <v>2</v>
      </c>
      <c r="R57" s="179" t="s">
        <v>2</v>
      </c>
      <c r="S57" s="179" t="s">
        <v>2</v>
      </c>
      <c r="T57" s="179" t="s">
        <v>2</v>
      </c>
      <c r="U57" s="179" t="s">
        <v>2</v>
      </c>
      <c r="V57" s="179" t="s">
        <v>2</v>
      </c>
    </row>
    <row r="58" spans="2:22" x14ac:dyDescent="0.25">
      <c r="B58" s="663" t="s">
        <v>870</v>
      </c>
      <c r="C58" s="411"/>
      <c r="D58" s="411"/>
      <c r="E58" s="56">
        <v>284337.07</v>
      </c>
      <c r="F58" s="179" t="s">
        <v>2</v>
      </c>
      <c r="G58" s="179" t="s">
        <v>2</v>
      </c>
      <c r="H58" s="179" t="s">
        <v>2</v>
      </c>
      <c r="I58" s="179" t="s">
        <v>2</v>
      </c>
      <c r="J58" s="179" t="s">
        <v>2</v>
      </c>
      <c r="K58" s="179" t="s">
        <v>2</v>
      </c>
      <c r="L58" s="179" t="s">
        <v>2</v>
      </c>
      <c r="M58" s="179" t="s">
        <v>2</v>
      </c>
      <c r="N58" s="179" t="s">
        <v>2</v>
      </c>
      <c r="O58" s="179" t="s">
        <v>2</v>
      </c>
      <c r="P58" s="179" t="s">
        <v>2</v>
      </c>
      <c r="Q58" s="179" t="s">
        <v>2</v>
      </c>
      <c r="R58" s="179" t="s">
        <v>2</v>
      </c>
      <c r="S58" s="179" t="s">
        <v>2</v>
      </c>
      <c r="T58" s="179" t="s">
        <v>2</v>
      </c>
      <c r="U58" s="179" t="s">
        <v>2</v>
      </c>
      <c r="V58" s="179" t="s">
        <v>2</v>
      </c>
    </row>
    <row r="59" spans="2:22" x14ac:dyDescent="0.25">
      <c r="B59" s="662" t="s">
        <v>871</v>
      </c>
      <c r="C59" s="411"/>
      <c r="D59" s="411"/>
      <c r="E59" s="53">
        <v>16443.794099433504</v>
      </c>
      <c r="F59" s="179" t="s">
        <v>2</v>
      </c>
      <c r="G59" s="179" t="s">
        <v>2</v>
      </c>
      <c r="H59" s="179" t="s">
        <v>2</v>
      </c>
      <c r="I59" s="179" t="s">
        <v>2</v>
      </c>
      <c r="J59" s="179" t="s">
        <v>2</v>
      </c>
      <c r="K59" s="179" t="s">
        <v>2</v>
      </c>
      <c r="L59" s="179" t="s">
        <v>2</v>
      </c>
      <c r="M59" s="179" t="s">
        <v>2</v>
      </c>
      <c r="N59" s="179" t="s">
        <v>2</v>
      </c>
      <c r="O59" s="179" t="s">
        <v>2</v>
      </c>
      <c r="P59" s="179" t="s">
        <v>2</v>
      </c>
      <c r="Q59" s="179" t="s">
        <v>2</v>
      </c>
      <c r="R59" s="179" t="s">
        <v>2</v>
      </c>
      <c r="S59" s="179" t="s">
        <v>2</v>
      </c>
      <c r="T59" s="179" t="s">
        <v>2</v>
      </c>
      <c r="U59" s="179" t="s">
        <v>2</v>
      </c>
      <c r="V59" s="179" t="s">
        <v>2</v>
      </c>
    </row>
    <row r="60" spans="2:22" x14ac:dyDescent="0.25">
      <c r="B60" s="238" t="s">
        <v>2</v>
      </c>
      <c r="C60" s="655" t="s">
        <v>2</v>
      </c>
      <c r="D60" s="361"/>
      <c r="E60" s="179" t="s">
        <v>2</v>
      </c>
      <c r="F60" s="179" t="s">
        <v>2</v>
      </c>
      <c r="G60" s="179" t="s">
        <v>2</v>
      </c>
      <c r="H60" s="179" t="s">
        <v>2</v>
      </c>
      <c r="I60" s="179" t="s">
        <v>2</v>
      </c>
      <c r="J60" s="179" t="s">
        <v>2</v>
      </c>
      <c r="K60" s="179" t="s">
        <v>2</v>
      </c>
      <c r="L60" s="179" t="s">
        <v>2</v>
      </c>
      <c r="M60" s="179" t="s">
        <v>2</v>
      </c>
      <c r="N60" s="179" t="s">
        <v>2</v>
      </c>
      <c r="O60" s="179" t="s">
        <v>2</v>
      </c>
      <c r="P60" s="179" t="s">
        <v>2</v>
      </c>
      <c r="Q60" s="179" t="s">
        <v>2</v>
      </c>
      <c r="R60" s="179" t="s">
        <v>2</v>
      </c>
      <c r="S60" s="179" t="s">
        <v>2</v>
      </c>
      <c r="T60" s="179" t="s">
        <v>2</v>
      </c>
      <c r="U60" s="179" t="s">
        <v>2</v>
      </c>
      <c r="V60" s="179" t="s">
        <v>2</v>
      </c>
    </row>
  </sheetData>
  <sheetProtection algorithmName="SHA-512" hashValue="MEAzQR7hb6iZFJKltgwY9zFYI9hOg1zT7O6+jMzkKLw2a2qqL+FxSa36OsIKEDGOCuhVAT7G8fwmuul4WVv8UQ==" saltValue="6pS7allsNzzKesTv0bzUGg==" spinCount="100000" sheet="1" objects="1" scenarios="1"/>
  <mergeCells count="95">
    <mergeCell ref="A1:C3"/>
    <mergeCell ref="D1:W1"/>
    <mergeCell ref="D2:W2"/>
    <mergeCell ref="D3:W3"/>
    <mergeCell ref="B5:W5"/>
    <mergeCell ref="C7:D7"/>
    <mergeCell ref="C8:D8"/>
    <mergeCell ref="E8:H8"/>
    <mergeCell ref="I8:N8"/>
    <mergeCell ref="O8:R8"/>
    <mergeCell ref="S8:V8"/>
    <mergeCell ref="C9:D9"/>
    <mergeCell ref="E9:H9"/>
    <mergeCell ref="I9:J9"/>
    <mergeCell ref="K9:L9"/>
    <mergeCell ref="M9:N9"/>
    <mergeCell ref="O9:P9"/>
    <mergeCell ref="Q9:R9"/>
    <mergeCell ref="S9:T9"/>
    <mergeCell ref="U9:V9"/>
    <mergeCell ref="B10:D10"/>
    <mergeCell ref="C11:D11"/>
    <mergeCell ref="C12:D12"/>
    <mergeCell ref="C13:D13"/>
    <mergeCell ref="C14:D14"/>
    <mergeCell ref="C15:D15"/>
    <mergeCell ref="C16:D16"/>
    <mergeCell ref="C17:D17"/>
    <mergeCell ref="C18:D18"/>
    <mergeCell ref="C19:D19"/>
    <mergeCell ref="B20:D20"/>
    <mergeCell ref="B21:D21"/>
    <mergeCell ref="B22:D22"/>
    <mergeCell ref="B23:D23"/>
    <mergeCell ref="C24:D24"/>
    <mergeCell ref="C25:D25"/>
    <mergeCell ref="C26:D26"/>
    <mergeCell ref="E26:H26"/>
    <mergeCell ref="I26:N26"/>
    <mergeCell ref="O26:R26"/>
    <mergeCell ref="S26:V26"/>
    <mergeCell ref="C27:D27"/>
    <mergeCell ref="E27:H27"/>
    <mergeCell ref="I27:J27"/>
    <mergeCell ref="K27:L27"/>
    <mergeCell ref="M27:N27"/>
    <mergeCell ref="O27:P27"/>
    <mergeCell ref="Q27:R27"/>
    <mergeCell ref="S27:T27"/>
    <mergeCell ref="U27:V27"/>
    <mergeCell ref="B28:D28"/>
    <mergeCell ref="C29:D29"/>
    <mergeCell ref="C30:D30"/>
    <mergeCell ref="C31:D31"/>
    <mergeCell ref="C32:D32"/>
    <mergeCell ref="C33:D33"/>
    <mergeCell ref="C34:D34"/>
    <mergeCell ref="C35:D35"/>
    <mergeCell ref="C36:D36"/>
    <mergeCell ref="C37:D37"/>
    <mergeCell ref="B38:D38"/>
    <mergeCell ref="B39:D39"/>
    <mergeCell ref="B40:D40"/>
    <mergeCell ref="B41:D41"/>
    <mergeCell ref="C42:D42"/>
    <mergeCell ref="C43:D43"/>
    <mergeCell ref="C44:D44"/>
    <mergeCell ref="E44:H44"/>
    <mergeCell ref="I44:N44"/>
    <mergeCell ref="O44:R44"/>
    <mergeCell ref="S44:V44"/>
    <mergeCell ref="C45:D45"/>
    <mergeCell ref="E45:H45"/>
    <mergeCell ref="I45:J45"/>
    <mergeCell ref="K45:L45"/>
    <mergeCell ref="M45:N45"/>
    <mergeCell ref="O45:P45"/>
    <mergeCell ref="Q45:R45"/>
    <mergeCell ref="S45:T45"/>
    <mergeCell ref="U45:V45"/>
    <mergeCell ref="B46:D46"/>
    <mergeCell ref="C47:D47"/>
    <mergeCell ref="C48:D48"/>
    <mergeCell ref="C49:D49"/>
    <mergeCell ref="C50:D50"/>
    <mergeCell ref="C51:D51"/>
    <mergeCell ref="C52:D52"/>
    <mergeCell ref="C53:D53"/>
    <mergeCell ref="C54:D54"/>
    <mergeCell ref="C55:D55"/>
    <mergeCell ref="B56:D56"/>
    <mergeCell ref="B57:D57"/>
    <mergeCell ref="B58:D58"/>
    <mergeCell ref="B59:D59"/>
    <mergeCell ref="C60:D60"/>
  </mergeCells>
  <pageMargins left="0.23622047244094491" right="0.23622047244094491" top="0.23622047244094491" bottom="0.23622047244094491" header="0.23622047244094491" footer="0.23622047244094491"/>
  <pageSetup scale="35" orientation="landscape"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W59"/>
  <sheetViews>
    <sheetView showGridLines="0" zoomScaleNormal="100" workbookViewId="0">
      <selection activeCell="C8" sqref="C8:D8"/>
    </sheetView>
  </sheetViews>
  <sheetFormatPr baseColWidth="10" defaultColWidth="9.140625"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61"/>
      <c r="B1" s="361"/>
      <c r="C1" s="361"/>
      <c r="D1" s="367" t="s">
        <v>0</v>
      </c>
      <c r="E1" s="361"/>
      <c r="F1" s="361"/>
      <c r="G1" s="361"/>
      <c r="H1" s="361"/>
      <c r="I1" s="361"/>
      <c r="J1" s="361"/>
      <c r="K1" s="361"/>
      <c r="L1" s="361"/>
      <c r="M1" s="361"/>
      <c r="N1" s="361"/>
      <c r="O1" s="361"/>
      <c r="P1" s="361"/>
      <c r="Q1" s="361"/>
      <c r="R1" s="361"/>
      <c r="S1" s="361"/>
      <c r="T1" s="361"/>
      <c r="U1" s="361"/>
      <c r="V1" s="361"/>
      <c r="W1" s="361"/>
    </row>
    <row r="2" spans="1:23" ht="18" customHeight="1" x14ac:dyDescent="0.25">
      <c r="A2" s="361"/>
      <c r="B2" s="361"/>
      <c r="C2" s="361"/>
      <c r="D2" s="367" t="s">
        <v>1</v>
      </c>
      <c r="E2" s="361"/>
      <c r="F2" s="361"/>
      <c r="G2" s="361"/>
      <c r="H2" s="361"/>
      <c r="I2" s="361"/>
      <c r="J2" s="361"/>
      <c r="K2" s="361"/>
      <c r="L2" s="361"/>
      <c r="M2" s="361"/>
      <c r="N2" s="361"/>
      <c r="O2" s="361"/>
      <c r="P2" s="361"/>
      <c r="Q2" s="361"/>
      <c r="R2" s="361"/>
      <c r="S2" s="361"/>
      <c r="T2" s="361"/>
      <c r="U2" s="361"/>
      <c r="V2" s="361"/>
      <c r="W2" s="361"/>
    </row>
    <row r="3" spans="1:23" ht="18" customHeight="1" x14ac:dyDescent="0.25">
      <c r="A3" s="361"/>
      <c r="B3" s="361"/>
      <c r="C3" s="361"/>
      <c r="D3" s="367" t="s">
        <v>2</v>
      </c>
      <c r="E3" s="361"/>
      <c r="F3" s="361"/>
      <c r="G3" s="361"/>
      <c r="H3" s="361"/>
      <c r="I3" s="361"/>
      <c r="J3" s="361"/>
      <c r="K3" s="361"/>
      <c r="L3" s="361"/>
      <c r="M3" s="361"/>
      <c r="N3" s="361"/>
      <c r="O3" s="361"/>
      <c r="P3" s="361"/>
      <c r="Q3" s="361"/>
      <c r="R3" s="361"/>
      <c r="S3" s="361"/>
      <c r="T3" s="361"/>
      <c r="U3" s="361"/>
      <c r="V3" s="361"/>
      <c r="W3" s="361"/>
    </row>
    <row r="4" spans="1:23" ht="18" customHeight="1" x14ac:dyDescent="0.25">
      <c r="B4" s="368" t="s">
        <v>872</v>
      </c>
      <c r="C4" s="361"/>
      <c r="D4" s="361"/>
      <c r="E4" s="361"/>
      <c r="F4" s="361"/>
      <c r="G4" s="361"/>
      <c r="H4" s="361"/>
      <c r="I4" s="361"/>
      <c r="J4" s="361"/>
      <c r="K4" s="361"/>
      <c r="L4" s="361"/>
      <c r="M4" s="361"/>
      <c r="N4" s="361"/>
      <c r="O4" s="361"/>
      <c r="P4" s="361"/>
      <c r="Q4" s="361"/>
      <c r="R4" s="361"/>
      <c r="S4" s="361"/>
      <c r="T4" s="361"/>
      <c r="U4" s="361"/>
      <c r="V4" s="361"/>
      <c r="W4" s="361"/>
    </row>
    <row r="5" spans="1:23" ht="2.4500000000000002" customHeight="1" x14ac:dyDescent="0.25"/>
    <row r="6" spans="1:23" x14ac:dyDescent="0.25">
      <c r="B6" s="178" t="s">
        <v>2</v>
      </c>
      <c r="C6" s="570" t="s">
        <v>2</v>
      </c>
      <c r="D6" s="361"/>
      <c r="E6" s="179" t="s">
        <v>2</v>
      </c>
      <c r="F6" s="179" t="s">
        <v>2</v>
      </c>
      <c r="G6" s="179" t="s">
        <v>2</v>
      </c>
      <c r="H6" s="179" t="s">
        <v>2</v>
      </c>
      <c r="I6" s="179" t="s">
        <v>2</v>
      </c>
      <c r="J6" s="179" t="s">
        <v>2</v>
      </c>
      <c r="K6" s="179" t="s">
        <v>2</v>
      </c>
      <c r="L6" s="179" t="s">
        <v>2</v>
      </c>
      <c r="M6" s="179" t="s">
        <v>2</v>
      </c>
      <c r="N6" s="179" t="s">
        <v>2</v>
      </c>
      <c r="O6" s="179" t="s">
        <v>2</v>
      </c>
      <c r="P6" s="179" t="s">
        <v>2</v>
      </c>
      <c r="Q6" s="179" t="s">
        <v>2</v>
      </c>
      <c r="R6" s="179" t="s">
        <v>2</v>
      </c>
      <c r="S6" s="179" t="s">
        <v>2</v>
      </c>
      <c r="T6" s="179" t="s">
        <v>2</v>
      </c>
      <c r="U6" s="179" t="s">
        <v>2</v>
      </c>
      <c r="V6" s="179" t="s">
        <v>2</v>
      </c>
    </row>
    <row r="7" spans="1:23" x14ac:dyDescent="0.25">
      <c r="B7" s="232" t="s">
        <v>2</v>
      </c>
      <c r="C7" s="658" t="s">
        <v>2</v>
      </c>
      <c r="D7" s="361"/>
      <c r="E7" s="664" t="s">
        <v>839</v>
      </c>
      <c r="F7" s="557"/>
      <c r="G7" s="557"/>
      <c r="H7" s="558"/>
      <c r="I7" s="569" t="s">
        <v>668</v>
      </c>
      <c r="J7" s="411"/>
      <c r="K7" s="411"/>
      <c r="L7" s="411"/>
      <c r="M7" s="411"/>
      <c r="N7" s="402"/>
      <c r="O7" s="569" t="s">
        <v>108</v>
      </c>
      <c r="P7" s="411"/>
      <c r="Q7" s="411"/>
      <c r="R7" s="402"/>
      <c r="S7" s="569" t="s">
        <v>669</v>
      </c>
      <c r="T7" s="411"/>
      <c r="U7" s="411"/>
      <c r="V7" s="402"/>
    </row>
    <row r="8" spans="1:23" ht="18" customHeight="1" x14ac:dyDescent="0.25">
      <c r="C8" s="658" t="s">
        <v>2</v>
      </c>
      <c r="D8" s="361"/>
      <c r="E8" s="659" t="s">
        <v>2</v>
      </c>
      <c r="F8" s="361"/>
      <c r="G8" s="361"/>
      <c r="H8" s="373"/>
      <c r="I8" s="569" t="s">
        <v>670</v>
      </c>
      <c r="J8" s="402"/>
      <c r="K8" s="569" t="s">
        <v>671</v>
      </c>
      <c r="L8" s="402"/>
      <c r="M8" s="569" t="s">
        <v>672</v>
      </c>
      <c r="N8" s="402"/>
      <c r="O8" s="569" t="s">
        <v>673</v>
      </c>
      <c r="P8" s="402"/>
      <c r="Q8" s="569" t="s">
        <v>674</v>
      </c>
      <c r="R8" s="402"/>
      <c r="S8" s="569" t="s">
        <v>675</v>
      </c>
      <c r="T8" s="402"/>
      <c r="U8" s="569" t="s">
        <v>676</v>
      </c>
      <c r="V8" s="402"/>
    </row>
    <row r="9" spans="1:23" ht="60" x14ac:dyDescent="0.25">
      <c r="B9" s="408" t="s">
        <v>873</v>
      </c>
      <c r="C9" s="411"/>
      <c r="D9" s="402"/>
      <c r="E9" s="39" t="s">
        <v>678</v>
      </c>
      <c r="F9" s="39" t="s">
        <v>110</v>
      </c>
      <c r="G9" s="39" t="s">
        <v>111</v>
      </c>
      <c r="H9" s="39" t="s">
        <v>689</v>
      </c>
      <c r="I9" s="180" t="s">
        <v>678</v>
      </c>
      <c r="J9" s="180" t="s">
        <v>111</v>
      </c>
      <c r="K9" s="180" t="s">
        <v>678</v>
      </c>
      <c r="L9" s="180" t="s">
        <v>111</v>
      </c>
      <c r="M9" s="180" t="s">
        <v>678</v>
      </c>
      <c r="N9" s="180" t="s">
        <v>111</v>
      </c>
      <c r="O9" s="180" t="s">
        <v>678</v>
      </c>
      <c r="P9" s="180" t="s">
        <v>111</v>
      </c>
      <c r="Q9" s="180" t="s">
        <v>678</v>
      </c>
      <c r="R9" s="180" t="s">
        <v>111</v>
      </c>
      <c r="S9" s="180" t="s">
        <v>678</v>
      </c>
      <c r="T9" s="180" t="s">
        <v>111</v>
      </c>
      <c r="U9" s="180" t="s">
        <v>678</v>
      </c>
      <c r="V9" s="180" t="s">
        <v>111</v>
      </c>
    </row>
    <row r="10" spans="1:23" x14ac:dyDescent="0.25">
      <c r="B10" s="202" t="s">
        <v>874</v>
      </c>
      <c r="C10" s="606" t="s">
        <v>2</v>
      </c>
      <c r="D10" s="361"/>
      <c r="E10" s="212">
        <v>71537</v>
      </c>
      <c r="F10" s="42">
        <v>0.17475370029729401</v>
      </c>
      <c r="G10" s="43">
        <v>645769984.79999995</v>
      </c>
      <c r="H10" s="42">
        <v>9.8786988922864305E-2</v>
      </c>
      <c r="I10" s="205">
        <v>13597</v>
      </c>
      <c r="J10" s="206">
        <v>27428557.25</v>
      </c>
      <c r="K10" s="205">
        <v>57851</v>
      </c>
      <c r="L10" s="206">
        <v>616872697.04999995</v>
      </c>
      <c r="M10" s="205">
        <v>89</v>
      </c>
      <c r="N10" s="206">
        <v>1468730.5</v>
      </c>
      <c r="O10" s="233">
        <v>34043</v>
      </c>
      <c r="P10" s="234">
        <v>370874675.63999999</v>
      </c>
      <c r="Q10" s="233">
        <v>37494</v>
      </c>
      <c r="R10" s="234">
        <v>274895309.16000003</v>
      </c>
      <c r="S10" s="233">
        <v>68030</v>
      </c>
      <c r="T10" s="234">
        <v>609658135.38999999</v>
      </c>
      <c r="U10" s="233">
        <v>3507</v>
      </c>
      <c r="V10" s="234">
        <v>36111849.409999996</v>
      </c>
    </row>
    <row r="11" spans="1:23" x14ac:dyDescent="0.25">
      <c r="B11" s="94" t="s">
        <v>875</v>
      </c>
      <c r="C11" s="599" t="s">
        <v>2</v>
      </c>
      <c r="D11" s="361"/>
      <c r="E11" s="214">
        <v>95856</v>
      </c>
      <c r="F11" s="217">
        <v>0.23416121301840201</v>
      </c>
      <c r="G11" s="216">
        <v>1286199722.1800001</v>
      </c>
      <c r="H11" s="217">
        <v>0.19675705080492101</v>
      </c>
      <c r="I11" s="201">
        <v>15832</v>
      </c>
      <c r="J11" s="200">
        <v>88200197.870000005</v>
      </c>
      <c r="K11" s="201">
        <v>79841</v>
      </c>
      <c r="L11" s="200">
        <v>1194434161.3199999</v>
      </c>
      <c r="M11" s="201">
        <v>183</v>
      </c>
      <c r="N11" s="200">
        <v>3565362.99</v>
      </c>
      <c r="O11" s="235">
        <v>50783</v>
      </c>
      <c r="P11" s="216">
        <v>801326317.49000001</v>
      </c>
      <c r="Q11" s="235">
        <v>45073</v>
      </c>
      <c r="R11" s="216">
        <v>484873404.69</v>
      </c>
      <c r="S11" s="235">
        <v>91748</v>
      </c>
      <c r="T11" s="216">
        <v>1205896961.29</v>
      </c>
      <c r="U11" s="235">
        <v>4108</v>
      </c>
      <c r="V11" s="216">
        <v>80302760.890000001</v>
      </c>
    </row>
    <row r="12" spans="1:23" x14ac:dyDescent="0.25">
      <c r="B12" s="202" t="s">
        <v>876</v>
      </c>
      <c r="C12" s="606" t="s">
        <v>2</v>
      </c>
      <c r="D12" s="361"/>
      <c r="E12" s="212">
        <v>127403</v>
      </c>
      <c r="F12" s="42">
        <v>0.31122559904631403</v>
      </c>
      <c r="G12" s="43">
        <v>2224038442.0300002</v>
      </c>
      <c r="H12" s="42">
        <v>0.34022340168827497</v>
      </c>
      <c r="I12" s="205">
        <v>14459</v>
      </c>
      <c r="J12" s="206">
        <v>131500543.06999999</v>
      </c>
      <c r="K12" s="205">
        <v>112424</v>
      </c>
      <c r="L12" s="206">
        <v>2080620635.0899999</v>
      </c>
      <c r="M12" s="205">
        <v>520</v>
      </c>
      <c r="N12" s="206">
        <v>11917263.869999999</v>
      </c>
      <c r="O12" s="233">
        <v>69119</v>
      </c>
      <c r="P12" s="234">
        <v>1340719287.76</v>
      </c>
      <c r="Q12" s="233">
        <v>58284</v>
      </c>
      <c r="R12" s="234">
        <v>883319154.26999998</v>
      </c>
      <c r="S12" s="233">
        <v>122691</v>
      </c>
      <c r="T12" s="234">
        <v>2097981496.98</v>
      </c>
      <c r="U12" s="233">
        <v>4712</v>
      </c>
      <c r="V12" s="234">
        <v>126056945.05</v>
      </c>
    </row>
    <row r="13" spans="1:23" x14ac:dyDescent="0.25">
      <c r="B13" s="94" t="s">
        <v>877</v>
      </c>
      <c r="C13" s="599" t="s">
        <v>2</v>
      </c>
      <c r="D13" s="361"/>
      <c r="E13" s="214">
        <v>105737</v>
      </c>
      <c r="F13" s="217">
        <v>0.25829895031011901</v>
      </c>
      <c r="G13" s="216">
        <v>2248819981.6500001</v>
      </c>
      <c r="H13" s="217">
        <v>0.34401437020269299</v>
      </c>
      <c r="I13" s="201">
        <v>11915</v>
      </c>
      <c r="J13" s="200">
        <v>150879931.65000001</v>
      </c>
      <c r="K13" s="201">
        <v>93312</v>
      </c>
      <c r="L13" s="200">
        <v>2083411003.02</v>
      </c>
      <c r="M13" s="201">
        <v>510</v>
      </c>
      <c r="N13" s="200">
        <v>14529046.98</v>
      </c>
      <c r="O13" s="235">
        <v>52616</v>
      </c>
      <c r="P13" s="216">
        <v>1233742418.28</v>
      </c>
      <c r="Q13" s="235">
        <v>53121</v>
      </c>
      <c r="R13" s="216">
        <v>1015077563.37</v>
      </c>
      <c r="S13" s="235">
        <v>102608</v>
      </c>
      <c r="T13" s="216">
        <v>2143336105.8099999</v>
      </c>
      <c r="U13" s="235">
        <v>3129</v>
      </c>
      <c r="V13" s="216">
        <v>105483875.84</v>
      </c>
    </row>
    <row r="14" spans="1:23" x14ac:dyDescent="0.25">
      <c r="B14" s="202" t="s">
        <v>878</v>
      </c>
      <c r="C14" s="606" t="s">
        <v>2</v>
      </c>
      <c r="D14" s="361"/>
      <c r="E14" s="212">
        <v>8826</v>
      </c>
      <c r="F14" s="42">
        <v>2.1560537327871099E-2</v>
      </c>
      <c r="G14" s="43">
        <v>132166182.47</v>
      </c>
      <c r="H14" s="42">
        <v>2.0218188381246598E-2</v>
      </c>
      <c r="I14" s="205">
        <v>8687</v>
      </c>
      <c r="J14" s="206">
        <v>126852111.81999999</v>
      </c>
      <c r="K14" s="205">
        <v>139</v>
      </c>
      <c r="L14" s="206">
        <v>5314070.6500000004</v>
      </c>
      <c r="M14" s="205">
        <v>0</v>
      </c>
      <c r="N14" s="206">
        <v>0</v>
      </c>
      <c r="O14" s="233">
        <v>417</v>
      </c>
      <c r="P14" s="234">
        <v>13352784.560000001</v>
      </c>
      <c r="Q14" s="233">
        <v>8409</v>
      </c>
      <c r="R14" s="234">
        <v>118813397.91</v>
      </c>
      <c r="S14" s="233">
        <v>8301</v>
      </c>
      <c r="T14" s="234">
        <v>118331827.67</v>
      </c>
      <c r="U14" s="233">
        <v>525</v>
      </c>
      <c r="V14" s="234">
        <v>13834354.800000001</v>
      </c>
    </row>
    <row r="15" spans="1:23" x14ac:dyDescent="0.25">
      <c r="B15" s="94" t="s">
        <v>879</v>
      </c>
      <c r="C15" s="599" t="s">
        <v>2</v>
      </c>
      <c r="D15" s="361"/>
      <c r="E15" s="214">
        <v>0</v>
      </c>
      <c r="F15" s="217">
        <v>0</v>
      </c>
      <c r="G15" s="216">
        <v>0</v>
      </c>
      <c r="H15" s="217">
        <v>0</v>
      </c>
      <c r="I15" s="201">
        <v>0</v>
      </c>
      <c r="J15" s="200">
        <v>0</v>
      </c>
      <c r="K15" s="201">
        <v>0</v>
      </c>
      <c r="L15" s="200">
        <v>0</v>
      </c>
      <c r="M15" s="201">
        <v>0</v>
      </c>
      <c r="N15" s="200">
        <v>0</v>
      </c>
      <c r="O15" s="235">
        <v>0</v>
      </c>
      <c r="P15" s="216">
        <v>0</v>
      </c>
      <c r="Q15" s="235">
        <v>0</v>
      </c>
      <c r="R15" s="216">
        <v>0</v>
      </c>
      <c r="S15" s="235">
        <v>0</v>
      </c>
      <c r="T15" s="216">
        <v>0</v>
      </c>
      <c r="U15" s="235">
        <v>0</v>
      </c>
      <c r="V15" s="216">
        <v>0</v>
      </c>
    </row>
    <row r="16" spans="1:23" x14ac:dyDescent="0.25">
      <c r="B16" s="202" t="s">
        <v>880</v>
      </c>
      <c r="C16" s="606" t="s">
        <v>2</v>
      </c>
      <c r="D16" s="361"/>
      <c r="E16" s="212">
        <v>0</v>
      </c>
      <c r="F16" s="42">
        <v>0</v>
      </c>
      <c r="G16" s="43">
        <v>0</v>
      </c>
      <c r="H16" s="42">
        <v>0</v>
      </c>
      <c r="I16" s="205">
        <v>0</v>
      </c>
      <c r="J16" s="206">
        <v>0</v>
      </c>
      <c r="K16" s="205">
        <v>0</v>
      </c>
      <c r="L16" s="206">
        <v>0</v>
      </c>
      <c r="M16" s="205">
        <v>0</v>
      </c>
      <c r="N16" s="206">
        <v>0</v>
      </c>
      <c r="O16" s="233">
        <v>0</v>
      </c>
      <c r="P16" s="234">
        <v>0</v>
      </c>
      <c r="Q16" s="233">
        <v>0</v>
      </c>
      <c r="R16" s="234">
        <v>0</v>
      </c>
      <c r="S16" s="233">
        <v>0</v>
      </c>
      <c r="T16" s="234">
        <v>0</v>
      </c>
      <c r="U16" s="233">
        <v>0</v>
      </c>
      <c r="V16" s="234">
        <v>0</v>
      </c>
    </row>
    <row r="17" spans="2:22" x14ac:dyDescent="0.25">
      <c r="B17" s="207" t="s">
        <v>115</v>
      </c>
      <c r="C17" s="593" t="s">
        <v>2</v>
      </c>
      <c r="D17" s="411"/>
      <c r="E17" s="218">
        <v>409359</v>
      </c>
      <c r="F17" s="219">
        <v>1</v>
      </c>
      <c r="G17" s="220">
        <v>6536994313.1300001</v>
      </c>
      <c r="H17" s="219">
        <v>1</v>
      </c>
      <c r="I17" s="210">
        <v>64490</v>
      </c>
      <c r="J17" s="211">
        <v>524861341.66000003</v>
      </c>
      <c r="K17" s="210">
        <v>343567</v>
      </c>
      <c r="L17" s="211">
        <v>5980652567.1300001</v>
      </c>
      <c r="M17" s="210">
        <v>1302</v>
      </c>
      <c r="N17" s="211">
        <v>31480404.34</v>
      </c>
      <c r="O17" s="236">
        <v>206978</v>
      </c>
      <c r="P17" s="237">
        <v>3760015483.73</v>
      </c>
      <c r="Q17" s="236">
        <v>202381</v>
      </c>
      <c r="R17" s="237">
        <v>2776978829.4000001</v>
      </c>
      <c r="S17" s="236">
        <v>393378</v>
      </c>
      <c r="T17" s="237">
        <v>6175204527.1400003</v>
      </c>
      <c r="U17" s="236">
        <v>15981</v>
      </c>
      <c r="V17" s="237">
        <v>361789785.99000001</v>
      </c>
    </row>
    <row r="18" spans="2:22" x14ac:dyDescent="0.25">
      <c r="B18" s="178" t="s">
        <v>2</v>
      </c>
      <c r="C18" s="570" t="s">
        <v>2</v>
      </c>
      <c r="D18" s="361"/>
      <c r="E18" s="179" t="s">
        <v>2</v>
      </c>
      <c r="F18" s="179" t="s">
        <v>2</v>
      </c>
      <c r="G18" s="179" t="s">
        <v>2</v>
      </c>
      <c r="H18" s="179" t="s">
        <v>2</v>
      </c>
      <c r="I18" s="179" t="s">
        <v>2</v>
      </c>
      <c r="J18" s="179" t="s">
        <v>2</v>
      </c>
      <c r="K18" s="179" t="s">
        <v>2</v>
      </c>
      <c r="L18" s="179" t="s">
        <v>2</v>
      </c>
      <c r="M18" s="179" t="s">
        <v>2</v>
      </c>
      <c r="N18" s="179" t="s">
        <v>2</v>
      </c>
      <c r="O18" s="179" t="s">
        <v>2</v>
      </c>
      <c r="P18" s="179" t="s">
        <v>2</v>
      </c>
      <c r="Q18" s="179" t="s">
        <v>2</v>
      </c>
      <c r="R18" s="179" t="s">
        <v>2</v>
      </c>
      <c r="S18" s="179" t="s">
        <v>2</v>
      </c>
      <c r="T18" s="179" t="s">
        <v>2</v>
      </c>
      <c r="U18" s="179" t="s">
        <v>2</v>
      </c>
      <c r="V18" s="179" t="s">
        <v>2</v>
      </c>
    </row>
    <row r="19" spans="2:22" x14ac:dyDescent="0.25">
      <c r="B19" s="661" t="s">
        <v>859</v>
      </c>
      <c r="C19" s="411"/>
      <c r="D19" s="411"/>
      <c r="E19" s="239" t="s">
        <v>2</v>
      </c>
      <c r="F19" s="179" t="s">
        <v>2</v>
      </c>
      <c r="G19" s="179" t="s">
        <v>2</v>
      </c>
      <c r="H19" s="179" t="s">
        <v>2</v>
      </c>
      <c r="I19" s="179" t="s">
        <v>2</v>
      </c>
      <c r="J19" s="179" t="s">
        <v>2</v>
      </c>
      <c r="K19" s="179" t="s">
        <v>2</v>
      </c>
      <c r="L19" s="179" t="s">
        <v>2</v>
      </c>
      <c r="M19" s="179" t="s">
        <v>2</v>
      </c>
      <c r="N19" s="179" t="s">
        <v>2</v>
      </c>
      <c r="O19" s="179" t="s">
        <v>2</v>
      </c>
      <c r="P19" s="179" t="s">
        <v>2</v>
      </c>
      <c r="Q19" s="179" t="s">
        <v>2</v>
      </c>
      <c r="R19" s="179" t="s">
        <v>2</v>
      </c>
      <c r="S19" s="179" t="s">
        <v>2</v>
      </c>
      <c r="T19" s="179" t="s">
        <v>2</v>
      </c>
      <c r="U19" s="179" t="s">
        <v>2</v>
      </c>
      <c r="V19" s="179" t="s">
        <v>2</v>
      </c>
    </row>
    <row r="20" spans="2:22" x14ac:dyDescent="0.25">
      <c r="B20" s="403" t="s">
        <v>881</v>
      </c>
      <c r="C20" s="411"/>
      <c r="D20" s="402"/>
      <c r="E20" s="61">
        <v>1</v>
      </c>
      <c r="F20" s="179" t="s">
        <v>2</v>
      </c>
      <c r="G20" s="179" t="s">
        <v>2</v>
      </c>
      <c r="H20" s="179" t="s">
        <v>2</v>
      </c>
      <c r="I20" s="179" t="s">
        <v>2</v>
      </c>
      <c r="J20" s="179" t="s">
        <v>2</v>
      </c>
      <c r="K20" s="179" t="s">
        <v>2</v>
      </c>
      <c r="L20" s="179" t="s">
        <v>2</v>
      </c>
      <c r="M20" s="179" t="s">
        <v>2</v>
      </c>
      <c r="N20" s="179" t="s">
        <v>2</v>
      </c>
      <c r="O20" s="179" t="s">
        <v>2</v>
      </c>
      <c r="P20" s="179" t="s">
        <v>2</v>
      </c>
      <c r="Q20" s="179" t="s">
        <v>2</v>
      </c>
      <c r="R20" s="179" t="s">
        <v>2</v>
      </c>
      <c r="S20" s="179" t="s">
        <v>2</v>
      </c>
      <c r="T20" s="179" t="s">
        <v>2</v>
      </c>
      <c r="U20" s="179" t="s">
        <v>2</v>
      </c>
      <c r="V20" s="179" t="s">
        <v>2</v>
      </c>
    </row>
    <row r="21" spans="2:22" x14ac:dyDescent="0.25">
      <c r="B21" s="401" t="s">
        <v>882</v>
      </c>
      <c r="C21" s="411"/>
      <c r="D21" s="402"/>
      <c r="E21" s="60">
        <v>60</v>
      </c>
      <c r="F21" s="179" t="s">
        <v>2</v>
      </c>
      <c r="G21" s="179" t="s">
        <v>2</v>
      </c>
      <c r="H21" s="179" t="s">
        <v>2</v>
      </c>
      <c r="I21" s="179" t="s">
        <v>2</v>
      </c>
      <c r="J21" s="179" t="s">
        <v>2</v>
      </c>
      <c r="K21" s="179" t="s">
        <v>2</v>
      </c>
      <c r="L21" s="179" t="s">
        <v>2</v>
      </c>
      <c r="M21" s="179" t="s">
        <v>2</v>
      </c>
      <c r="N21" s="179" t="s">
        <v>2</v>
      </c>
      <c r="O21" s="179" t="s">
        <v>2</v>
      </c>
      <c r="P21" s="179" t="s">
        <v>2</v>
      </c>
      <c r="Q21" s="179" t="s">
        <v>2</v>
      </c>
      <c r="R21" s="179" t="s">
        <v>2</v>
      </c>
      <c r="S21" s="179" t="s">
        <v>2</v>
      </c>
      <c r="T21" s="179" t="s">
        <v>2</v>
      </c>
      <c r="U21" s="179" t="s">
        <v>2</v>
      </c>
      <c r="V21" s="179" t="s">
        <v>2</v>
      </c>
    </row>
    <row r="22" spans="2:22" x14ac:dyDescent="0.25">
      <c r="B22" s="403" t="s">
        <v>1177</v>
      </c>
      <c r="C22" s="411"/>
      <c r="D22" s="402"/>
      <c r="E22" s="72">
        <v>30.210287954146501</v>
      </c>
      <c r="F22" s="179" t="s">
        <v>2</v>
      </c>
      <c r="G22" s="179" t="s">
        <v>2</v>
      </c>
      <c r="H22" s="179" t="s">
        <v>2</v>
      </c>
      <c r="I22" s="179" t="s">
        <v>2</v>
      </c>
      <c r="J22" s="179" t="s">
        <v>2</v>
      </c>
      <c r="K22" s="179" t="s">
        <v>2</v>
      </c>
      <c r="L22" s="179" t="s">
        <v>2</v>
      </c>
      <c r="M22" s="179" t="s">
        <v>2</v>
      </c>
      <c r="N22" s="179" t="s">
        <v>2</v>
      </c>
      <c r="O22" s="179" t="s">
        <v>2</v>
      </c>
      <c r="P22" s="179" t="s">
        <v>2</v>
      </c>
      <c r="Q22" s="179" t="s">
        <v>2</v>
      </c>
      <c r="R22" s="179" t="s">
        <v>2</v>
      </c>
      <c r="S22" s="179" t="s">
        <v>2</v>
      </c>
      <c r="T22" s="179" t="s">
        <v>2</v>
      </c>
      <c r="U22" s="179" t="s">
        <v>2</v>
      </c>
      <c r="V22" s="179" t="s">
        <v>2</v>
      </c>
    </row>
    <row r="23" spans="2:22" x14ac:dyDescent="0.25">
      <c r="B23" s="238" t="s">
        <v>2</v>
      </c>
      <c r="C23" s="655" t="s">
        <v>2</v>
      </c>
      <c r="D23" s="361"/>
      <c r="E23" s="179" t="s">
        <v>2</v>
      </c>
      <c r="F23" s="179" t="s">
        <v>2</v>
      </c>
      <c r="G23" s="179" t="s">
        <v>2</v>
      </c>
      <c r="H23" s="179" t="s">
        <v>2</v>
      </c>
      <c r="I23" s="179" t="s">
        <v>2</v>
      </c>
      <c r="J23" s="179" t="s">
        <v>2</v>
      </c>
      <c r="K23" s="179" t="s">
        <v>2</v>
      </c>
      <c r="L23" s="179" t="s">
        <v>2</v>
      </c>
      <c r="M23" s="179" t="s">
        <v>2</v>
      </c>
      <c r="N23" s="179" t="s">
        <v>2</v>
      </c>
      <c r="O23" s="179" t="s">
        <v>2</v>
      </c>
      <c r="P23" s="179" t="s">
        <v>2</v>
      </c>
      <c r="Q23" s="179" t="s">
        <v>2</v>
      </c>
      <c r="R23" s="179" t="s">
        <v>2</v>
      </c>
      <c r="S23" s="179" t="s">
        <v>2</v>
      </c>
      <c r="T23" s="179" t="s">
        <v>2</v>
      </c>
      <c r="U23" s="179" t="s">
        <v>2</v>
      </c>
      <c r="V23" s="179" t="s">
        <v>2</v>
      </c>
    </row>
    <row r="24" spans="2:22" x14ac:dyDescent="0.25">
      <c r="B24" s="178" t="s">
        <v>2</v>
      </c>
      <c r="C24" s="570" t="s">
        <v>2</v>
      </c>
      <c r="D24" s="361"/>
      <c r="E24" s="179" t="s">
        <v>2</v>
      </c>
      <c r="F24" s="179" t="s">
        <v>2</v>
      </c>
      <c r="G24" s="179" t="s">
        <v>2</v>
      </c>
      <c r="H24" s="179" t="s">
        <v>2</v>
      </c>
      <c r="I24" s="179" t="s">
        <v>2</v>
      </c>
      <c r="J24" s="179" t="s">
        <v>2</v>
      </c>
      <c r="K24" s="179" t="s">
        <v>2</v>
      </c>
      <c r="L24" s="179" t="s">
        <v>2</v>
      </c>
      <c r="M24" s="179" t="s">
        <v>2</v>
      </c>
      <c r="N24" s="179" t="s">
        <v>2</v>
      </c>
      <c r="O24" s="179" t="s">
        <v>2</v>
      </c>
      <c r="P24" s="179" t="s">
        <v>2</v>
      </c>
      <c r="Q24" s="179" t="s">
        <v>2</v>
      </c>
      <c r="R24" s="179" t="s">
        <v>2</v>
      </c>
      <c r="S24" s="179" t="s">
        <v>2</v>
      </c>
      <c r="T24" s="179" t="s">
        <v>2</v>
      </c>
      <c r="U24" s="179" t="s">
        <v>2</v>
      </c>
      <c r="V24" s="179" t="s">
        <v>2</v>
      </c>
    </row>
    <row r="25" spans="2:22" x14ac:dyDescent="0.25">
      <c r="B25" s="232" t="s">
        <v>2</v>
      </c>
      <c r="C25" s="658" t="s">
        <v>2</v>
      </c>
      <c r="D25" s="361"/>
      <c r="E25" s="664" t="s">
        <v>839</v>
      </c>
      <c r="F25" s="557"/>
      <c r="G25" s="557"/>
      <c r="H25" s="558"/>
      <c r="I25" s="569" t="s">
        <v>668</v>
      </c>
      <c r="J25" s="411"/>
      <c r="K25" s="411"/>
      <c r="L25" s="411"/>
      <c r="M25" s="411"/>
      <c r="N25" s="402"/>
      <c r="O25" s="569" t="s">
        <v>108</v>
      </c>
      <c r="P25" s="411"/>
      <c r="Q25" s="411"/>
      <c r="R25" s="402"/>
      <c r="S25" s="569" t="s">
        <v>669</v>
      </c>
      <c r="T25" s="411"/>
      <c r="U25" s="411"/>
      <c r="V25" s="402"/>
    </row>
    <row r="26" spans="2:22" ht="18" customHeight="1" x14ac:dyDescent="0.25">
      <c r="C26" s="658" t="s">
        <v>2</v>
      </c>
      <c r="D26" s="361"/>
      <c r="E26" s="659" t="s">
        <v>2</v>
      </c>
      <c r="F26" s="361"/>
      <c r="G26" s="361"/>
      <c r="H26" s="373"/>
      <c r="I26" s="569" t="s">
        <v>670</v>
      </c>
      <c r="J26" s="402"/>
      <c r="K26" s="569" t="s">
        <v>671</v>
      </c>
      <c r="L26" s="402"/>
      <c r="M26" s="569" t="s">
        <v>672</v>
      </c>
      <c r="N26" s="402"/>
      <c r="O26" s="569" t="s">
        <v>673</v>
      </c>
      <c r="P26" s="402"/>
      <c r="Q26" s="569" t="s">
        <v>674</v>
      </c>
      <c r="R26" s="402"/>
      <c r="S26" s="569" t="s">
        <v>675</v>
      </c>
      <c r="T26" s="402"/>
      <c r="U26" s="569" t="s">
        <v>676</v>
      </c>
      <c r="V26" s="402"/>
    </row>
    <row r="27" spans="2:22" ht="60" x14ac:dyDescent="0.25">
      <c r="B27" s="408" t="s">
        <v>883</v>
      </c>
      <c r="C27" s="411"/>
      <c r="D27" s="402"/>
      <c r="E27" s="39" t="s">
        <v>678</v>
      </c>
      <c r="F27" s="39" t="s">
        <v>110</v>
      </c>
      <c r="G27" s="39" t="s">
        <v>111</v>
      </c>
      <c r="H27" s="39" t="s">
        <v>689</v>
      </c>
      <c r="I27" s="180" t="s">
        <v>678</v>
      </c>
      <c r="J27" s="180" t="s">
        <v>111</v>
      </c>
      <c r="K27" s="180" t="s">
        <v>678</v>
      </c>
      <c r="L27" s="180" t="s">
        <v>111</v>
      </c>
      <c r="M27" s="180" t="s">
        <v>678</v>
      </c>
      <c r="N27" s="180" t="s">
        <v>111</v>
      </c>
      <c r="O27" s="180" t="s">
        <v>678</v>
      </c>
      <c r="P27" s="180" t="s">
        <v>111</v>
      </c>
      <c r="Q27" s="180" t="s">
        <v>678</v>
      </c>
      <c r="R27" s="180" t="s">
        <v>111</v>
      </c>
      <c r="S27" s="180" t="s">
        <v>678</v>
      </c>
      <c r="T27" s="180" t="s">
        <v>111</v>
      </c>
      <c r="U27" s="180" t="s">
        <v>678</v>
      </c>
      <c r="V27" s="180" t="s">
        <v>111</v>
      </c>
    </row>
    <row r="28" spans="2:22" x14ac:dyDescent="0.25">
      <c r="B28" s="94" t="s">
        <v>874</v>
      </c>
      <c r="C28" s="599" t="s">
        <v>2</v>
      </c>
      <c r="D28" s="361"/>
      <c r="E28" s="214">
        <v>1681</v>
      </c>
      <c r="F28" s="217">
        <v>4.1064200371800797E-3</v>
      </c>
      <c r="G28" s="216">
        <v>7091963.54</v>
      </c>
      <c r="H28" s="217">
        <v>1.0848966972107201E-3</v>
      </c>
      <c r="I28" s="201">
        <v>1000</v>
      </c>
      <c r="J28" s="200">
        <v>1628023.48</v>
      </c>
      <c r="K28" s="201">
        <v>677</v>
      </c>
      <c r="L28" s="200">
        <v>5410696.5599999996</v>
      </c>
      <c r="M28" s="201">
        <v>4</v>
      </c>
      <c r="N28" s="200">
        <v>53243.5</v>
      </c>
      <c r="O28" s="235">
        <v>52</v>
      </c>
      <c r="P28" s="216">
        <v>205358.45</v>
      </c>
      <c r="Q28" s="235">
        <v>1629</v>
      </c>
      <c r="R28" s="216">
        <v>6886605.0899999999</v>
      </c>
      <c r="S28" s="235">
        <v>1594</v>
      </c>
      <c r="T28" s="216">
        <v>6807449.5700000003</v>
      </c>
      <c r="U28" s="235">
        <v>87</v>
      </c>
      <c r="V28" s="216">
        <v>284513.96999999997</v>
      </c>
    </row>
    <row r="29" spans="2:22" x14ac:dyDescent="0.25">
      <c r="B29" s="202" t="s">
        <v>875</v>
      </c>
      <c r="C29" s="606" t="s">
        <v>2</v>
      </c>
      <c r="D29" s="361"/>
      <c r="E29" s="212">
        <v>7986</v>
      </c>
      <c r="F29" s="42">
        <v>1.95085487310649E-2</v>
      </c>
      <c r="G29" s="43">
        <v>69870053.859999999</v>
      </c>
      <c r="H29" s="42">
        <v>1.0688406706987799E-2</v>
      </c>
      <c r="I29" s="205">
        <v>5423</v>
      </c>
      <c r="J29" s="206">
        <v>16833547.359999999</v>
      </c>
      <c r="K29" s="205">
        <v>2521</v>
      </c>
      <c r="L29" s="206">
        <v>51999901.359999999</v>
      </c>
      <c r="M29" s="205">
        <v>42</v>
      </c>
      <c r="N29" s="206">
        <v>1036605.14</v>
      </c>
      <c r="O29" s="233">
        <v>780</v>
      </c>
      <c r="P29" s="234">
        <v>17852724.690000001</v>
      </c>
      <c r="Q29" s="233">
        <v>7206</v>
      </c>
      <c r="R29" s="234">
        <v>52017329.170000002</v>
      </c>
      <c r="S29" s="233">
        <v>7451</v>
      </c>
      <c r="T29" s="234">
        <v>60598331.350000001</v>
      </c>
      <c r="U29" s="233">
        <v>535</v>
      </c>
      <c r="V29" s="234">
        <v>9271722.5099999998</v>
      </c>
    </row>
    <row r="30" spans="2:22" x14ac:dyDescent="0.25">
      <c r="B30" s="94" t="s">
        <v>876</v>
      </c>
      <c r="C30" s="599" t="s">
        <v>2</v>
      </c>
      <c r="D30" s="361"/>
      <c r="E30" s="214">
        <v>28466</v>
      </c>
      <c r="F30" s="217">
        <v>6.9537984996054805E-2</v>
      </c>
      <c r="G30" s="216">
        <v>377039139.82999998</v>
      </c>
      <c r="H30" s="217">
        <v>5.7677752460743498E-2</v>
      </c>
      <c r="I30" s="201">
        <v>12971</v>
      </c>
      <c r="J30" s="200">
        <v>76126907.620000005</v>
      </c>
      <c r="K30" s="201">
        <v>15352</v>
      </c>
      <c r="L30" s="200">
        <v>297675571.88</v>
      </c>
      <c r="M30" s="201">
        <v>143</v>
      </c>
      <c r="N30" s="200">
        <v>3236660.33</v>
      </c>
      <c r="O30" s="235">
        <v>9949</v>
      </c>
      <c r="P30" s="216">
        <v>195826404.88</v>
      </c>
      <c r="Q30" s="235">
        <v>18517</v>
      </c>
      <c r="R30" s="216">
        <v>181212734.94999999</v>
      </c>
      <c r="S30" s="235">
        <v>24936</v>
      </c>
      <c r="T30" s="216">
        <v>308839903.98000002</v>
      </c>
      <c r="U30" s="235">
        <v>3530</v>
      </c>
      <c r="V30" s="216">
        <v>68199235.849999994</v>
      </c>
    </row>
    <row r="31" spans="2:22" x14ac:dyDescent="0.25">
      <c r="B31" s="202" t="s">
        <v>877</v>
      </c>
      <c r="C31" s="606" t="s">
        <v>2</v>
      </c>
      <c r="D31" s="361"/>
      <c r="E31" s="212">
        <v>76036</v>
      </c>
      <c r="F31" s="42">
        <v>0.18574405350804599</v>
      </c>
      <c r="G31" s="43">
        <v>1112068342.3</v>
      </c>
      <c r="H31" s="42">
        <v>0.17011921519747</v>
      </c>
      <c r="I31" s="205">
        <v>16499</v>
      </c>
      <c r="J31" s="206">
        <v>126569649.7</v>
      </c>
      <c r="K31" s="205">
        <v>59240</v>
      </c>
      <c r="L31" s="206">
        <v>978292848.83000004</v>
      </c>
      <c r="M31" s="205">
        <v>297</v>
      </c>
      <c r="N31" s="206">
        <v>7205843.7699999996</v>
      </c>
      <c r="O31" s="233">
        <v>30115</v>
      </c>
      <c r="P31" s="234">
        <v>522407845.89999998</v>
      </c>
      <c r="Q31" s="233">
        <v>45921</v>
      </c>
      <c r="R31" s="234">
        <v>589660496.39999998</v>
      </c>
      <c r="S31" s="233">
        <v>71052</v>
      </c>
      <c r="T31" s="234">
        <v>1013987659</v>
      </c>
      <c r="U31" s="233">
        <v>4984</v>
      </c>
      <c r="V31" s="234">
        <v>98080683.299999997</v>
      </c>
    </row>
    <row r="32" spans="2:22" x14ac:dyDescent="0.25">
      <c r="B32" s="94" t="s">
        <v>878</v>
      </c>
      <c r="C32" s="599" t="s">
        <v>2</v>
      </c>
      <c r="D32" s="361"/>
      <c r="E32" s="214">
        <v>292959</v>
      </c>
      <c r="F32" s="217">
        <v>0.71565300872827997</v>
      </c>
      <c r="G32" s="216">
        <v>4948283640.9499998</v>
      </c>
      <c r="H32" s="217">
        <v>0.75696618413925099</v>
      </c>
      <c r="I32" s="201">
        <v>26384</v>
      </c>
      <c r="J32" s="200">
        <v>281803966.13999999</v>
      </c>
      <c r="K32" s="201">
        <v>265759</v>
      </c>
      <c r="L32" s="200">
        <v>4646531623.21</v>
      </c>
      <c r="M32" s="201">
        <v>816</v>
      </c>
      <c r="N32" s="200">
        <v>19948051.600000001</v>
      </c>
      <c r="O32" s="235">
        <v>165996</v>
      </c>
      <c r="P32" s="216">
        <v>3021633698.5599999</v>
      </c>
      <c r="Q32" s="235">
        <v>126963</v>
      </c>
      <c r="R32" s="216">
        <v>1926649942.3900001</v>
      </c>
      <c r="S32" s="235">
        <v>286155</v>
      </c>
      <c r="T32" s="216">
        <v>4763117434.96</v>
      </c>
      <c r="U32" s="235">
        <v>6804</v>
      </c>
      <c r="V32" s="216">
        <v>185166205.99000001</v>
      </c>
    </row>
    <row r="33" spans="2:22" x14ac:dyDescent="0.25">
      <c r="B33" s="202" t="s">
        <v>879</v>
      </c>
      <c r="C33" s="606" t="s">
        <v>2</v>
      </c>
      <c r="D33" s="361"/>
      <c r="E33" s="212">
        <v>2231</v>
      </c>
      <c r="F33" s="42">
        <v>5.4499839993746302E-3</v>
      </c>
      <c r="G33" s="43">
        <v>22641172.649999999</v>
      </c>
      <c r="H33" s="42">
        <v>3.46354479833701E-3</v>
      </c>
      <c r="I33" s="205">
        <v>2213</v>
      </c>
      <c r="J33" s="206">
        <v>21899247.359999999</v>
      </c>
      <c r="K33" s="205">
        <v>18</v>
      </c>
      <c r="L33" s="206">
        <v>741925.29</v>
      </c>
      <c r="M33" s="205">
        <v>0</v>
      </c>
      <c r="N33" s="206">
        <v>0</v>
      </c>
      <c r="O33" s="233">
        <v>86</v>
      </c>
      <c r="P33" s="234">
        <v>2089451.25</v>
      </c>
      <c r="Q33" s="233">
        <v>2145</v>
      </c>
      <c r="R33" s="234">
        <v>20551721.399999999</v>
      </c>
      <c r="S33" s="233">
        <v>2190</v>
      </c>
      <c r="T33" s="234">
        <v>21853748.280000001</v>
      </c>
      <c r="U33" s="233">
        <v>41</v>
      </c>
      <c r="V33" s="234">
        <v>787424.37</v>
      </c>
    </row>
    <row r="34" spans="2:22" x14ac:dyDescent="0.25">
      <c r="B34" s="94" t="s">
        <v>880</v>
      </c>
      <c r="C34" s="599" t="s">
        <v>2</v>
      </c>
      <c r="D34" s="361"/>
      <c r="E34" s="214">
        <v>0</v>
      </c>
      <c r="F34" s="217">
        <v>0</v>
      </c>
      <c r="G34" s="216">
        <v>0</v>
      </c>
      <c r="H34" s="217">
        <v>0</v>
      </c>
      <c r="I34" s="201">
        <v>0</v>
      </c>
      <c r="J34" s="200">
        <v>0</v>
      </c>
      <c r="K34" s="201">
        <v>0</v>
      </c>
      <c r="L34" s="200">
        <v>0</v>
      </c>
      <c r="M34" s="201">
        <v>0</v>
      </c>
      <c r="N34" s="200">
        <v>0</v>
      </c>
      <c r="O34" s="235">
        <v>0</v>
      </c>
      <c r="P34" s="216">
        <v>0</v>
      </c>
      <c r="Q34" s="235">
        <v>0</v>
      </c>
      <c r="R34" s="216">
        <v>0</v>
      </c>
      <c r="S34" s="235">
        <v>0</v>
      </c>
      <c r="T34" s="216">
        <v>0</v>
      </c>
      <c r="U34" s="235">
        <v>0</v>
      </c>
      <c r="V34" s="216">
        <v>0</v>
      </c>
    </row>
    <row r="35" spans="2:22" x14ac:dyDescent="0.25">
      <c r="B35" s="207" t="s">
        <v>115</v>
      </c>
      <c r="C35" s="593" t="s">
        <v>2</v>
      </c>
      <c r="D35" s="411"/>
      <c r="E35" s="218">
        <v>409359</v>
      </c>
      <c r="F35" s="219">
        <v>1</v>
      </c>
      <c r="G35" s="220">
        <v>6536994313.1300001</v>
      </c>
      <c r="H35" s="219">
        <v>1</v>
      </c>
      <c r="I35" s="210">
        <v>64490</v>
      </c>
      <c r="J35" s="211">
        <v>524861341.66000003</v>
      </c>
      <c r="K35" s="210">
        <v>343567</v>
      </c>
      <c r="L35" s="211">
        <v>5980652567.1300001</v>
      </c>
      <c r="M35" s="210">
        <v>1302</v>
      </c>
      <c r="N35" s="211">
        <v>31480404.34</v>
      </c>
      <c r="O35" s="236">
        <v>206978</v>
      </c>
      <c r="P35" s="237">
        <v>3760015483.73</v>
      </c>
      <c r="Q35" s="236">
        <v>202381</v>
      </c>
      <c r="R35" s="237">
        <v>2776978829.4000001</v>
      </c>
      <c r="S35" s="236">
        <v>393378</v>
      </c>
      <c r="T35" s="237">
        <v>6175204527.1400003</v>
      </c>
      <c r="U35" s="236">
        <v>15981</v>
      </c>
      <c r="V35" s="237">
        <v>361789785.99000001</v>
      </c>
    </row>
    <row r="36" spans="2:22" x14ac:dyDescent="0.25">
      <c r="B36" s="178" t="s">
        <v>2</v>
      </c>
      <c r="C36" s="570" t="s">
        <v>2</v>
      </c>
      <c r="D36" s="361"/>
      <c r="E36" s="179" t="s">
        <v>2</v>
      </c>
      <c r="F36" s="179" t="s">
        <v>2</v>
      </c>
      <c r="G36" s="179" t="s">
        <v>2</v>
      </c>
      <c r="H36" s="179" t="s">
        <v>2</v>
      </c>
      <c r="I36" s="179" t="s">
        <v>2</v>
      </c>
      <c r="J36" s="179" t="s">
        <v>2</v>
      </c>
      <c r="K36" s="179" t="s">
        <v>2</v>
      </c>
      <c r="L36" s="179" t="s">
        <v>2</v>
      </c>
      <c r="M36" s="179" t="s">
        <v>2</v>
      </c>
      <c r="N36" s="179" t="s">
        <v>2</v>
      </c>
      <c r="O36" s="179" t="s">
        <v>2</v>
      </c>
      <c r="P36" s="179" t="s">
        <v>2</v>
      </c>
      <c r="Q36" s="179" t="s">
        <v>2</v>
      </c>
      <c r="R36" s="179" t="s">
        <v>2</v>
      </c>
      <c r="S36" s="179" t="s">
        <v>2</v>
      </c>
      <c r="T36" s="179" t="s">
        <v>2</v>
      </c>
      <c r="U36" s="179" t="s">
        <v>2</v>
      </c>
      <c r="V36" s="179" t="s">
        <v>2</v>
      </c>
    </row>
    <row r="37" spans="2:22" x14ac:dyDescent="0.25">
      <c r="B37" s="661" t="s">
        <v>859</v>
      </c>
      <c r="C37" s="411"/>
      <c r="D37" s="411"/>
      <c r="E37" s="239" t="s">
        <v>2</v>
      </c>
      <c r="F37" s="179" t="s">
        <v>2</v>
      </c>
      <c r="G37" s="179" t="s">
        <v>2</v>
      </c>
      <c r="H37" s="179" t="s">
        <v>2</v>
      </c>
      <c r="I37" s="179" t="s">
        <v>2</v>
      </c>
      <c r="J37" s="179" t="s">
        <v>2</v>
      </c>
      <c r="K37" s="179" t="s">
        <v>2</v>
      </c>
      <c r="L37" s="179" t="s">
        <v>2</v>
      </c>
      <c r="M37" s="179" t="s">
        <v>2</v>
      </c>
      <c r="N37" s="179" t="s">
        <v>2</v>
      </c>
      <c r="O37" s="179" t="s">
        <v>2</v>
      </c>
      <c r="P37" s="179" t="s">
        <v>2</v>
      </c>
      <c r="Q37" s="179" t="s">
        <v>2</v>
      </c>
      <c r="R37" s="179" t="s">
        <v>2</v>
      </c>
      <c r="S37" s="179" t="s">
        <v>2</v>
      </c>
      <c r="T37" s="179" t="s">
        <v>2</v>
      </c>
      <c r="U37" s="179" t="s">
        <v>2</v>
      </c>
      <c r="V37" s="179" t="s">
        <v>2</v>
      </c>
    </row>
    <row r="38" spans="2:22" x14ac:dyDescent="0.25">
      <c r="B38" s="403" t="s">
        <v>884</v>
      </c>
      <c r="C38" s="411"/>
      <c r="D38" s="402"/>
      <c r="E38" s="61">
        <v>7</v>
      </c>
      <c r="F38" s="179" t="s">
        <v>2</v>
      </c>
      <c r="G38" s="179" t="s">
        <v>2</v>
      </c>
      <c r="H38" s="179" t="s">
        <v>2</v>
      </c>
      <c r="I38" s="179" t="s">
        <v>2</v>
      </c>
      <c r="J38" s="179" t="s">
        <v>2</v>
      </c>
      <c r="K38" s="179" t="s">
        <v>2</v>
      </c>
      <c r="L38" s="179" t="s">
        <v>2</v>
      </c>
      <c r="M38" s="179" t="s">
        <v>2</v>
      </c>
      <c r="N38" s="179" t="s">
        <v>2</v>
      </c>
      <c r="O38" s="179" t="s">
        <v>2</v>
      </c>
      <c r="P38" s="179" t="s">
        <v>2</v>
      </c>
      <c r="Q38" s="179" t="s">
        <v>2</v>
      </c>
      <c r="R38" s="179" t="s">
        <v>2</v>
      </c>
      <c r="S38" s="179" t="s">
        <v>2</v>
      </c>
      <c r="T38" s="179" t="s">
        <v>2</v>
      </c>
      <c r="U38" s="179" t="s">
        <v>2</v>
      </c>
      <c r="V38" s="179" t="s">
        <v>2</v>
      </c>
    </row>
    <row r="39" spans="2:22" x14ac:dyDescent="0.25">
      <c r="B39" s="401" t="s">
        <v>885</v>
      </c>
      <c r="C39" s="411"/>
      <c r="D39" s="402"/>
      <c r="E39" s="60">
        <v>69</v>
      </c>
      <c r="F39" s="179" t="s">
        <v>2</v>
      </c>
      <c r="G39" s="179" t="s">
        <v>2</v>
      </c>
      <c r="H39" s="179" t="s">
        <v>2</v>
      </c>
      <c r="I39" s="179" t="s">
        <v>2</v>
      </c>
      <c r="J39" s="179" t="s">
        <v>2</v>
      </c>
      <c r="K39" s="179" t="s">
        <v>2</v>
      </c>
      <c r="L39" s="179" t="s">
        <v>2</v>
      </c>
      <c r="M39" s="179" t="s">
        <v>2</v>
      </c>
      <c r="N39" s="179" t="s">
        <v>2</v>
      </c>
      <c r="O39" s="179" t="s">
        <v>2</v>
      </c>
      <c r="P39" s="179" t="s">
        <v>2</v>
      </c>
      <c r="Q39" s="179" t="s">
        <v>2</v>
      </c>
      <c r="R39" s="179" t="s">
        <v>2</v>
      </c>
      <c r="S39" s="179" t="s">
        <v>2</v>
      </c>
      <c r="T39" s="179" t="s">
        <v>2</v>
      </c>
      <c r="U39" s="179" t="s">
        <v>2</v>
      </c>
      <c r="V39" s="179" t="s">
        <v>2</v>
      </c>
    </row>
    <row r="40" spans="2:22" x14ac:dyDescent="0.25">
      <c r="B40" s="403" t="s">
        <v>1176</v>
      </c>
      <c r="C40" s="411"/>
      <c r="D40" s="402"/>
      <c r="E40" s="72">
        <v>47.927264084997397</v>
      </c>
      <c r="F40" s="179" t="s">
        <v>2</v>
      </c>
      <c r="G40" s="179" t="s">
        <v>2</v>
      </c>
      <c r="H40" s="179" t="s">
        <v>2</v>
      </c>
      <c r="I40" s="179" t="s">
        <v>2</v>
      </c>
      <c r="J40" s="179" t="s">
        <v>2</v>
      </c>
      <c r="K40" s="179" t="s">
        <v>2</v>
      </c>
      <c r="L40" s="179" t="s">
        <v>2</v>
      </c>
      <c r="M40" s="179" t="s">
        <v>2</v>
      </c>
      <c r="N40" s="179" t="s">
        <v>2</v>
      </c>
      <c r="O40" s="179" t="s">
        <v>2</v>
      </c>
      <c r="P40" s="179" t="s">
        <v>2</v>
      </c>
      <c r="Q40" s="179" t="s">
        <v>2</v>
      </c>
      <c r="R40" s="179" t="s">
        <v>2</v>
      </c>
      <c r="S40" s="179" t="s">
        <v>2</v>
      </c>
      <c r="T40" s="179" t="s">
        <v>2</v>
      </c>
      <c r="U40" s="179" t="s">
        <v>2</v>
      </c>
      <c r="V40" s="179" t="s">
        <v>2</v>
      </c>
    </row>
    <row r="41" spans="2:22" x14ac:dyDescent="0.25">
      <c r="B41" s="238" t="s">
        <v>2</v>
      </c>
      <c r="C41" s="655" t="s">
        <v>2</v>
      </c>
      <c r="D41" s="361"/>
      <c r="E41" s="179" t="s">
        <v>2</v>
      </c>
      <c r="F41" s="179" t="s">
        <v>2</v>
      </c>
      <c r="G41" s="179" t="s">
        <v>2</v>
      </c>
      <c r="H41" s="179" t="s">
        <v>2</v>
      </c>
      <c r="I41" s="179" t="s">
        <v>2</v>
      </c>
      <c r="J41" s="179" t="s">
        <v>2</v>
      </c>
      <c r="K41" s="179" t="s">
        <v>2</v>
      </c>
      <c r="L41" s="179" t="s">
        <v>2</v>
      </c>
      <c r="M41" s="179" t="s">
        <v>2</v>
      </c>
      <c r="N41" s="179" t="s">
        <v>2</v>
      </c>
      <c r="O41" s="179" t="s">
        <v>2</v>
      </c>
      <c r="P41" s="179" t="s">
        <v>2</v>
      </c>
      <c r="Q41" s="179" t="s">
        <v>2</v>
      </c>
      <c r="R41" s="179" t="s">
        <v>2</v>
      </c>
      <c r="S41" s="179" t="s">
        <v>2</v>
      </c>
      <c r="T41" s="179" t="s">
        <v>2</v>
      </c>
      <c r="U41" s="179" t="s">
        <v>2</v>
      </c>
      <c r="V41" s="179" t="s">
        <v>2</v>
      </c>
    </row>
    <row r="42" spans="2:22" x14ac:dyDescent="0.25">
      <c r="B42" s="178" t="s">
        <v>2</v>
      </c>
      <c r="C42" s="570" t="s">
        <v>2</v>
      </c>
      <c r="D42" s="361"/>
      <c r="E42" s="179" t="s">
        <v>2</v>
      </c>
      <c r="F42" s="179" t="s">
        <v>2</v>
      </c>
      <c r="G42" s="179" t="s">
        <v>2</v>
      </c>
      <c r="H42" s="179" t="s">
        <v>2</v>
      </c>
      <c r="I42" s="179" t="s">
        <v>2</v>
      </c>
      <c r="J42" s="179" t="s">
        <v>2</v>
      </c>
      <c r="K42" s="179" t="s">
        <v>2</v>
      </c>
      <c r="L42" s="179" t="s">
        <v>2</v>
      </c>
      <c r="M42" s="179" t="s">
        <v>2</v>
      </c>
      <c r="N42" s="179" t="s">
        <v>2</v>
      </c>
      <c r="O42" s="179" t="s">
        <v>2</v>
      </c>
      <c r="P42" s="179" t="s">
        <v>2</v>
      </c>
      <c r="Q42" s="179" t="s">
        <v>2</v>
      </c>
      <c r="R42" s="179" t="s">
        <v>2</v>
      </c>
      <c r="S42" s="179" t="s">
        <v>2</v>
      </c>
      <c r="T42" s="179" t="s">
        <v>2</v>
      </c>
      <c r="U42" s="179" t="s">
        <v>2</v>
      </c>
      <c r="V42" s="179" t="s">
        <v>2</v>
      </c>
    </row>
    <row r="43" spans="2:22" x14ac:dyDescent="0.25">
      <c r="B43" s="232" t="s">
        <v>2</v>
      </c>
      <c r="C43" s="658" t="s">
        <v>2</v>
      </c>
      <c r="D43" s="361"/>
      <c r="E43" s="664" t="s">
        <v>839</v>
      </c>
      <c r="F43" s="557"/>
      <c r="G43" s="557"/>
      <c r="H43" s="558"/>
      <c r="I43" s="569" t="s">
        <v>668</v>
      </c>
      <c r="J43" s="411"/>
      <c r="K43" s="411"/>
      <c r="L43" s="411"/>
      <c r="M43" s="411"/>
      <c r="N43" s="402"/>
      <c r="O43" s="569" t="s">
        <v>108</v>
      </c>
      <c r="P43" s="411"/>
      <c r="Q43" s="411"/>
      <c r="R43" s="402"/>
      <c r="S43" s="569" t="s">
        <v>669</v>
      </c>
      <c r="T43" s="411"/>
      <c r="U43" s="411"/>
      <c r="V43" s="402"/>
    </row>
    <row r="44" spans="2:22" ht="18" customHeight="1" x14ac:dyDescent="0.25">
      <c r="C44" s="658" t="s">
        <v>2</v>
      </c>
      <c r="D44" s="361"/>
      <c r="E44" s="659" t="s">
        <v>2</v>
      </c>
      <c r="F44" s="361"/>
      <c r="G44" s="361"/>
      <c r="H44" s="373"/>
      <c r="I44" s="569" t="s">
        <v>670</v>
      </c>
      <c r="J44" s="402"/>
      <c r="K44" s="569" t="s">
        <v>671</v>
      </c>
      <c r="L44" s="402"/>
      <c r="M44" s="569" t="s">
        <v>672</v>
      </c>
      <c r="N44" s="402"/>
      <c r="O44" s="569" t="s">
        <v>673</v>
      </c>
      <c r="P44" s="402"/>
      <c r="Q44" s="569" t="s">
        <v>674</v>
      </c>
      <c r="R44" s="402"/>
      <c r="S44" s="569" t="s">
        <v>675</v>
      </c>
      <c r="T44" s="402"/>
      <c r="U44" s="569" t="s">
        <v>676</v>
      </c>
      <c r="V44" s="402"/>
    </row>
    <row r="45" spans="2:22" ht="60" x14ac:dyDescent="0.25">
      <c r="B45" s="408" t="s">
        <v>886</v>
      </c>
      <c r="C45" s="411"/>
      <c r="D45" s="402"/>
      <c r="E45" s="39" t="s">
        <v>678</v>
      </c>
      <c r="F45" s="39" t="s">
        <v>110</v>
      </c>
      <c r="G45" s="39" t="s">
        <v>111</v>
      </c>
      <c r="H45" s="39" t="s">
        <v>689</v>
      </c>
      <c r="I45" s="180" t="s">
        <v>678</v>
      </c>
      <c r="J45" s="180" t="s">
        <v>111</v>
      </c>
      <c r="K45" s="180" t="s">
        <v>678</v>
      </c>
      <c r="L45" s="180" t="s">
        <v>111</v>
      </c>
      <c r="M45" s="180" t="s">
        <v>678</v>
      </c>
      <c r="N45" s="180" t="s">
        <v>111</v>
      </c>
      <c r="O45" s="180" t="s">
        <v>678</v>
      </c>
      <c r="P45" s="180" t="s">
        <v>111</v>
      </c>
      <c r="Q45" s="180" t="s">
        <v>678</v>
      </c>
      <c r="R45" s="180" t="s">
        <v>111</v>
      </c>
      <c r="S45" s="180" t="s">
        <v>678</v>
      </c>
      <c r="T45" s="180" t="s">
        <v>111</v>
      </c>
      <c r="U45" s="180" t="s">
        <v>678</v>
      </c>
      <c r="V45" s="180" t="s">
        <v>111</v>
      </c>
    </row>
    <row r="46" spans="2:22" x14ac:dyDescent="0.25">
      <c r="B46" s="202" t="s">
        <v>874</v>
      </c>
      <c r="C46" s="606" t="s">
        <v>2</v>
      </c>
      <c r="D46" s="361"/>
      <c r="E46" s="212">
        <v>128374</v>
      </c>
      <c r="F46" s="42">
        <v>0.31359760015047899</v>
      </c>
      <c r="G46" s="43">
        <v>2627918700.8099999</v>
      </c>
      <c r="H46" s="42">
        <v>0.40200718784956702</v>
      </c>
      <c r="I46" s="205">
        <v>22877</v>
      </c>
      <c r="J46" s="206">
        <v>255773641.62</v>
      </c>
      <c r="K46" s="205">
        <v>104838</v>
      </c>
      <c r="L46" s="206">
        <v>2353802626.27</v>
      </c>
      <c r="M46" s="205">
        <v>659</v>
      </c>
      <c r="N46" s="206">
        <v>18342432.920000002</v>
      </c>
      <c r="O46" s="233">
        <v>57477</v>
      </c>
      <c r="P46" s="234">
        <v>1374121930.95</v>
      </c>
      <c r="Q46" s="233">
        <v>70897</v>
      </c>
      <c r="R46" s="234">
        <v>1253796769.8599999</v>
      </c>
      <c r="S46" s="233">
        <v>123686</v>
      </c>
      <c r="T46" s="234">
        <v>2475504248.0300002</v>
      </c>
      <c r="U46" s="233">
        <v>4688</v>
      </c>
      <c r="V46" s="234">
        <v>152414452.78</v>
      </c>
    </row>
    <row r="47" spans="2:22" x14ac:dyDescent="0.25">
      <c r="B47" s="94" t="s">
        <v>875</v>
      </c>
      <c r="C47" s="599" t="s">
        <v>2</v>
      </c>
      <c r="D47" s="361"/>
      <c r="E47" s="214">
        <v>140497</v>
      </c>
      <c r="F47" s="217">
        <v>0.34321219272081499</v>
      </c>
      <c r="G47" s="216">
        <v>2314072631.04</v>
      </c>
      <c r="H47" s="217">
        <v>0.35399642713349599</v>
      </c>
      <c r="I47" s="201">
        <v>22040</v>
      </c>
      <c r="J47" s="200">
        <v>181731997.66999999</v>
      </c>
      <c r="K47" s="201">
        <v>117951</v>
      </c>
      <c r="L47" s="200">
        <v>2121337871.4100001</v>
      </c>
      <c r="M47" s="201">
        <v>506</v>
      </c>
      <c r="N47" s="200">
        <v>11002761.960000001</v>
      </c>
      <c r="O47" s="235">
        <v>73748</v>
      </c>
      <c r="P47" s="216">
        <v>1389629563.3199999</v>
      </c>
      <c r="Q47" s="235">
        <v>66749</v>
      </c>
      <c r="R47" s="216">
        <v>924443067.72000003</v>
      </c>
      <c r="S47" s="235">
        <v>134433</v>
      </c>
      <c r="T47" s="216">
        <v>2172291584.3200002</v>
      </c>
      <c r="U47" s="235">
        <v>6064</v>
      </c>
      <c r="V47" s="216">
        <v>141781046.72</v>
      </c>
    </row>
    <row r="48" spans="2:22" x14ac:dyDescent="0.25">
      <c r="B48" s="202" t="s">
        <v>876</v>
      </c>
      <c r="C48" s="606" t="s">
        <v>2</v>
      </c>
      <c r="D48" s="361"/>
      <c r="E48" s="212">
        <v>86510</v>
      </c>
      <c r="F48" s="42">
        <v>0.21133039703536499</v>
      </c>
      <c r="G48" s="43">
        <v>1108705246.9100001</v>
      </c>
      <c r="H48" s="42">
        <v>0.16960474398502801</v>
      </c>
      <c r="I48" s="205">
        <v>12320</v>
      </c>
      <c r="J48" s="206">
        <v>66132633.630000003</v>
      </c>
      <c r="K48" s="205">
        <v>74083</v>
      </c>
      <c r="L48" s="206">
        <v>1040854085.52</v>
      </c>
      <c r="M48" s="205">
        <v>107</v>
      </c>
      <c r="N48" s="206">
        <v>1718527.76</v>
      </c>
      <c r="O48" s="233">
        <v>47943</v>
      </c>
      <c r="P48" s="234">
        <v>716249806.85000002</v>
      </c>
      <c r="Q48" s="233">
        <v>38567</v>
      </c>
      <c r="R48" s="234">
        <v>392455440.06</v>
      </c>
      <c r="S48" s="233">
        <v>83240</v>
      </c>
      <c r="T48" s="234">
        <v>1055931969.6</v>
      </c>
      <c r="U48" s="233">
        <v>3270</v>
      </c>
      <c r="V48" s="234">
        <v>52773277.310000002</v>
      </c>
    </row>
    <row r="49" spans="2:22" x14ac:dyDescent="0.25">
      <c r="B49" s="94" t="s">
        <v>877</v>
      </c>
      <c r="C49" s="599" t="s">
        <v>2</v>
      </c>
      <c r="D49" s="361"/>
      <c r="E49" s="214">
        <v>50117</v>
      </c>
      <c r="F49" s="217">
        <v>0.122427991078735</v>
      </c>
      <c r="G49" s="216">
        <v>478953034.80000001</v>
      </c>
      <c r="H49" s="217">
        <v>7.3268081913118704E-2</v>
      </c>
      <c r="I49" s="201">
        <v>5358</v>
      </c>
      <c r="J49" s="200">
        <v>18261156.359999999</v>
      </c>
      <c r="K49" s="201">
        <v>44729</v>
      </c>
      <c r="L49" s="200">
        <v>460275196.74000001</v>
      </c>
      <c r="M49" s="201">
        <v>30</v>
      </c>
      <c r="N49" s="200">
        <v>416681.7</v>
      </c>
      <c r="O49" s="235">
        <v>26659</v>
      </c>
      <c r="P49" s="216">
        <v>277545200.31</v>
      </c>
      <c r="Q49" s="235">
        <v>23458</v>
      </c>
      <c r="R49" s="216">
        <v>201407834.49000001</v>
      </c>
      <c r="S49" s="235">
        <v>48411</v>
      </c>
      <c r="T49" s="216">
        <v>464728121.83999997</v>
      </c>
      <c r="U49" s="235">
        <v>1706</v>
      </c>
      <c r="V49" s="216">
        <v>14224912.960000001</v>
      </c>
    </row>
    <row r="50" spans="2:22" x14ac:dyDescent="0.25">
      <c r="B50" s="202" t="s">
        <v>878</v>
      </c>
      <c r="C50" s="606" t="s">
        <v>2</v>
      </c>
      <c r="D50" s="361"/>
      <c r="E50" s="212">
        <v>3829</v>
      </c>
      <c r="F50" s="42">
        <v>9.3536480204417204E-3</v>
      </c>
      <c r="G50" s="43">
        <v>7249231.8099999996</v>
      </c>
      <c r="H50" s="42">
        <v>1.1089548900844899E-3</v>
      </c>
      <c r="I50" s="205">
        <v>1877</v>
      </c>
      <c r="J50" s="206">
        <v>2945624.05</v>
      </c>
      <c r="K50" s="205">
        <v>1952</v>
      </c>
      <c r="L50" s="206">
        <v>4303607.76</v>
      </c>
      <c r="M50" s="205">
        <v>0</v>
      </c>
      <c r="N50" s="206">
        <v>0</v>
      </c>
      <c r="O50" s="233">
        <v>1143</v>
      </c>
      <c r="P50" s="234">
        <v>2417368.96</v>
      </c>
      <c r="Q50" s="233">
        <v>2686</v>
      </c>
      <c r="R50" s="234">
        <v>4831862.8499999996</v>
      </c>
      <c r="S50" s="233">
        <v>3579</v>
      </c>
      <c r="T50" s="234">
        <v>6654419.4500000002</v>
      </c>
      <c r="U50" s="233">
        <v>250</v>
      </c>
      <c r="V50" s="234">
        <v>594812.36</v>
      </c>
    </row>
    <row r="51" spans="2:22" x14ac:dyDescent="0.25">
      <c r="B51" s="94" t="s">
        <v>879</v>
      </c>
      <c r="C51" s="599" t="s">
        <v>2</v>
      </c>
      <c r="D51" s="361"/>
      <c r="E51" s="214">
        <v>31</v>
      </c>
      <c r="F51" s="217">
        <v>7.5728150596420294E-5</v>
      </c>
      <c r="G51" s="216">
        <v>95467.76</v>
      </c>
      <c r="H51" s="217">
        <v>1.46042287061879E-5</v>
      </c>
      <c r="I51" s="201">
        <v>18</v>
      </c>
      <c r="J51" s="200">
        <v>16288.33</v>
      </c>
      <c r="K51" s="201">
        <v>13</v>
      </c>
      <c r="L51" s="200">
        <v>79179.429999999993</v>
      </c>
      <c r="M51" s="201">
        <v>0</v>
      </c>
      <c r="N51" s="200">
        <v>0</v>
      </c>
      <c r="O51" s="235">
        <v>7</v>
      </c>
      <c r="P51" s="216">
        <v>51613.34</v>
      </c>
      <c r="Q51" s="235">
        <v>24</v>
      </c>
      <c r="R51" s="216">
        <v>43854.42</v>
      </c>
      <c r="S51" s="235">
        <v>28</v>
      </c>
      <c r="T51" s="216">
        <v>94183.9</v>
      </c>
      <c r="U51" s="235">
        <v>3</v>
      </c>
      <c r="V51" s="216">
        <v>1283.8599999999999</v>
      </c>
    </row>
    <row r="52" spans="2:22" x14ac:dyDescent="0.25">
      <c r="B52" s="202" t="s">
        <v>880</v>
      </c>
      <c r="C52" s="606" t="s">
        <v>2</v>
      </c>
      <c r="D52" s="361"/>
      <c r="E52" s="212">
        <v>1</v>
      </c>
      <c r="F52" s="42">
        <v>2.44284356762646E-6</v>
      </c>
      <c r="G52" s="43">
        <v>0</v>
      </c>
      <c r="H52" s="42">
        <v>0</v>
      </c>
      <c r="I52" s="205">
        <v>0</v>
      </c>
      <c r="J52" s="206">
        <v>0</v>
      </c>
      <c r="K52" s="205">
        <v>1</v>
      </c>
      <c r="L52" s="206">
        <v>0</v>
      </c>
      <c r="M52" s="205">
        <v>0</v>
      </c>
      <c r="N52" s="206">
        <v>0</v>
      </c>
      <c r="O52" s="233">
        <v>1</v>
      </c>
      <c r="P52" s="234">
        <v>0</v>
      </c>
      <c r="Q52" s="233">
        <v>0</v>
      </c>
      <c r="R52" s="234">
        <v>0</v>
      </c>
      <c r="S52" s="233">
        <v>1</v>
      </c>
      <c r="T52" s="234">
        <v>0</v>
      </c>
      <c r="U52" s="233">
        <v>0</v>
      </c>
      <c r="V52" s="234">
        <v>0</v>
      </c>
    </row>
    <row r="53" spans="2:22" x14ac:dyDescent="0.25">
      <c r="B53" s="207" t="s">
        <v>115</v>
      </c>
      <c r="C53" s="593" t="s">
        <v>2</v>
      </c>
      <c r="D53" s="411"/>
      <c r="E53" s="218">
        <v>409359</v>
      </c>
      <c r="F53" s="219">
        <v>1</v>
      </c>
      <c r="G53" s="220">
        <v>6536994313.1300001</v>
      </c>
      <c r="H53" s="219">
        <v>1</v>
      </c>
      <c r="I53" s="210">
        <v>64490</v>
      </c>
      <c r="J53" s="211">
        <v>524861341.66000003</v>
      </c>
      <c r="K53" s="210">
        <v>343567</v>
      </c>
      <c r="L53" s="211">
        <v>5980652567.1300001</v>
      </c>
      <c r="M53" s="210">
        <v>1302</v>
      </c>
      <c r="N53" s="211">
        <v>31480404.34</v>
      </c>
      <c r="O53" s="236">
        <v>206978</v>
      </c>
      <c r="P53" s="237">
        <v>3760015483.73</v>
      </c>
      <c r="Q53" s="236">
        <v>202381</v>
      </c>
      <c r="R53" s="237">
        <v>2776978829.4000001</v>
      </c>
      <c r="S53" s="236">
        <v>393378</v>
      </c>
      <c r="T53" s="237">
        <v>6175204527.1400003</v>
      </c>
      <c r="U53" s="236">
        <v>15981</v>
      </c>
      <c r="V53" s="237">
        <v>361789785.99000001</v>
      </c>
    </row>
    <row r="54" spans="2:22" x14ac:dyDescent="0.25">
      <c r="B54" s="178" t="s">
        <v>2</v>
      </c>
      <c r="C54" s="570" t="s">
        <v>2</v>
      </c>
      <c r="D54" s="361"/>
      <c r="E54" s="179" t="s">
        <v>2</v>
      </c>
      <c r="F54" s="179" t="s">
        <v>2</v>
      </c>
      <c r="G54" s="179" t="s">
        <v>2</v>
      </c>
      <c r="H54" s="179" t="s">
        <v>2</v>
      </c>
      <c r="I54" s="179" t="s">
        <v>2</v>
      </c>
      <c r="J54" s="179" t="s">
        <v>2</v>
      </c>
      <c r="K54" s="179" t="s">
        <v>2</v>
      </c>
      <c r="L54" s="179" t="s">
        <v>2</v>
      </c>
      <c r="M54" s="179" t="s">
        <v>2</v>
      </c>
      <c r="N54" s="179" t="s">
        <v>2</v>
      </c>
      <c r="O54" s="179" t="s">
        <v>2</v>
      </c>
      <c r="P54" s="179" t="s">
        <v>2</v>
      </c>
      <c r="Q54" s="179" t="s">
        <v>2</v>
      </c>
      <c r="R54" s="179" t="s">
        <v>2</v>
      </c>
      <c r="S54" s="179" t="s">
        <v>2</v>
      </c>
      <c r="T54" s="179" t="s">
        <v>2</v>
      </c>
      <c r="U54" s="179" t="s">
        <v>2</v>
      </c>
      <c r="V54" s="179" t="s">
        <v>2</v>
      </c>
    </row>
    <row r="55" spans="2:22" x14ac:dyDescent="0.25">
      <c r="B55" s="661" t="s">
        <v>859</v>
      </c>
      <c r="C55" s="411"/>
      <c r="D55" s="411"/>
      <c r="E55" s="239" t="s">
        <v>2</v>
      </c>
      <c r="F55" s="179" t="s">
        <v>2</v>
      </c>
      <c r="G55" s="179" t="s">
        <v>2</v>
      </c>
      <c r="H55" s="179" t="s">
        <v>2</v>
      </c>
      <c r="I55" s="179" t="s">
        <v>2</v>
      </c>
      <c r="J55" s="179" t="s">
        <v>2</v>
      </c>
      <c r="K55" s="179" t="s">
        <v>2</v>
      </c>
      <c r="L55" s="179" t="s">
        <v>2</v>
      </c>
      <c r="M55" s="179" t="s">
        <v>2</v>
      </c>
      <c r="N55" s="179" t="s">
        <v>2</v>
      </c>
      <c r="O55" s="179" t="s">
        <v>2</v>
      </c>
      <c r="P55" s="179" t="s">
        <v>2</v>
      </c>
      <c r="Q55" s="179" t="s">
        <v>2</v>
      </c>
      <c r="R55" s="179" t="s">
        <v>2</v>
      </c>
      <c r="S55" s="179" t="s">
        <v>2</v>
      </c>
      <c r="T55" s="179" t="s">
        <v>2</v>
      </c>
      <c r="U55" s="179" t="s">
        <v>2</v>
      </c>
      <c r="V55" s="179" t="s">
        <v>2</v>
      </c>
    </row>
    <row r="56" spans="2:22" x14ac:dyDescent="0.25">
      <c r="B56" s="403" t="s">
        <v>887</v>
      </c>
      <c r="C56" s="411"/>
      <c r="D56" s="402"/>
      <c r="E56" s="61">
        <v>1</v>
      </c>
      <c r="F56" s="179" t="s">
        <v>2</v>
      </c>
      <c r="G56" s="179" t="s">
        <v>2</v>
      </c>
      <c r="H56" s="179" t="s">
        <v>2</v>
      </c>
      <c r="I56" s="179" t="s">
        <v>2</v>
      </c>
      <c r="J56" s="179" t="s">
        <v>2</v>
      </c>
      <c r="K56" s="179" t="s">
        <v>2</v>
      </c>
      <c r="L56" s="179" t="s">
        <v>2</v>
      </c>
      <c r="M56" s="179" t="s">
        <v>2</v>
      </c>
      <c r="N56" s="179" t="s">
        <v>2</v>
      </c>
      <c r="O56" s="179" t="s">
        <v>2</v>
      </c>
      <c r="P56" s="179" t="s">
        <v>2</v>
      </c>
      <c r="Q56" s="179" t="s">
        <v>2</v>
      </c>
      <c r="R56" s="179" t="s">
        <v>2</v>
      </c>
      <c r="S56" s="179" t="s">
        <v>2</v>
      </c>
      <c r="T56" s="179" t="s">
        <v>2</v>
      </c>
      <c r="U56" s="179" t="s">
        <v>2</v>
      </c>
      <c r="V56" s="179" t="s">
        <v>2</v>
      </c>
    </row>
    <row r="57" spans="2:22" x14ac:dyDescent="0.25">
      <c r="B57" s="401" t="s">
        <v>888</v>
      </c>
      <c r="C57" s="411"/>
      <c r="D57" s="402"/>
      <c r="E57" s="60">
        <v>65</v>
      </c>
      <c r="F57" s="179" t="s">
        <v>2</v>
      </c>
      <c r="G57" s="179" t="s">
        <v>2</v>
      </c>
      <c r="H57" s="179" t="s">
        <v>2</v>
      </c>
      <c r="I57" s="179" t="s">
        <v>2</v>
      </c>
      <c r="J57" s="179" t="s">
        <v>2</v>
      </c>
      <c r="K57" s="179" t="s">
        <v>2</v>
      </c>
      <c r="L57" s="179" t="s">
        <v>2</v>
      </c>
      <c r="M57" s="179" t="s">
        <v>2</v>
      </c>
      <c r="N57" s="179" t="s">
        <v>2</v>
      </c>
      <c r="O57" s="179" t="s">
        <v>2</v>
      </c>
      <c r="P57" s="179" t="s">
        <v>2</v>
      </c>
      <c r="Q57" s="179" t="s">
        <v>2</v>
      </c>
      <c r="R57" s="179" t="s">
        <v>2</v>
      </c>
      <c r="S57" s="179" t="s">
        <v>2</v>
      </c>
      <c r="T57" s="179" t="s">
        <v>2</v>
      </c>
      <c r="U57" s="179" t="s">
        <v>2</v>
      </c>
      <c r="V57" s="179" t="s">
        <v>2</v>
      </c>
    </row>
    <row r="58" spans="2:22" x14ac:dyDescent="0.25">
      <c r="B58" s="403" t="s">
        <v>1175</v>
      </c>
      <c r="C58" s="411"/>
      <c r="D58" s="402"/>
      <c r="E58" s="72">
        <v>17.714452409527301</v>
      </c>
      <c r="F58" s="179" t="s">
        <v>2</v>
      </c>
      <c r="G58" s="179" t="s">
        <v>2</v>
      </c>
      <c r="H58" s="179" t="s">
        <v>2</v>
      </c>
      <c r="I58" s="179" t="s">
        <v>2</v>
      </c>
      <c r="J58" s="179" t="s">
        <v>2</v>
      </c>
      <c r="K58" s="179" t="s">
        <v>2</v>
      </c>
      <c r="L58" s="179" t="s">
        <v>2</v>
      </c>
      <c r="M58" s="179" t="s">
        <v>2</v>
      </c>
      <c r="N58" s="179" t="s">
        <v>2</v>
      </c>
      <c r="O58" s="179" t="s">
        <v>2</v>
      </c>
      <c r="P58" s="179" t="s">
        <v>2</v>
      </c>
      <c r="Q58" s="179" t="s">
        <v>2</v>
      </c>
      <c r="R58" s="179" t="s">
        <v>2</v>
      </c>
      <c r="S58" s="179" t="s">
        <v>2</v>
      </c>
      <c r="T58" s="179" t="s">
        <v>2</v>
      </c>
      <c r="U58" s="179" t="s">
        <v>2</v>
      </c>
      <c r="V58" s="179" t="s">
        <v>2</v>
      </c>
    </row>
    <row r="59" spans="2:22" x14ac:dyDescent="0.25">
      <c r="B59" s="238" t="s">
        <v>2</v>
      </c>
      <c r="C59" s="655" t="s">
        <v>2</v>
      </c>
      <c r="D59" s="361"/>
      <c r="E59" s="179" t="s">
        <v>2</v>
      </c>
      <c r="F59" s="179" t="s">
        <v>2</v>
      </c>
      <c r="G59" s="179" t="s">
        <v>2</v>
      </c>
      <c r="H59" s="179" t="s">
        <v>2</v>
      </c>
      <c r="I59" s="179" t="s">
        <v>2</v>
      </c>
      <c r="J59" s="179" t="s">
        <v>2</v>
      </c>
      <c r="K59" s="179" t="s">
        <v>2</v>
      </c>
      <c r="L59" s="179" t="s">
        <v>2</v>
      </c>
      <c r="M59" s="179" t="s">
        <v>2</v>
      </c>
      <c r="N59" s="179" t="s">
        <v>2</v>
      </c>
      <c r="O59" s="179" t="s">
        <v>2</v>
      </c>
      <c r="P59" s="179" t="s">
        <v>2</v>
      </c>
      <c r="Q59" s="179" t="s">
        <v>2</v>
      </c>
      <c r="R59" s="179" t="s">
        <v>2</v>
      </c>
      <c r="S59" s="179" t="s">
        <v>2</v>
      </c>
      <c r="T59" s="179" t="s">
        <v>2</v>
      </c>
      <c r="U59" s="179" t="s">
        <v>2</v>
      </c>
      <c r="V59" s="179" t="s">
        <v>2</v>
      </c>
    </row>
  </sheetData>
  <sheetProtection algorithmName="SHA-512" hashValue="9jSSeh0iJg/0COM6lJJqtDgb897YPtRJJNHV6tUq4/QRLt+WpwAMCA2FoYRxEPpR/RAQYlE2gNBjc1ewHpmybA==" saltValue="3oorMwpRHA4CsAEoiz30CA==" spinCount="100000" sheet="1" objects="1" scenarios="1"/>
  <mergeCells count="95">
    <mergeCell ref="A1:C3"/>
    <mergeCell ref="D1:W1"/>
    <mergeCell ref="D2:W2"/>
    <mergeCell ref="D3:W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B19:D19"/>
    <mergeCell ref="B20:D20"/>
    <mergeCell ref="B21:D21"/>
    <mergeCell ref="B22:D22"/>
    <mergeCell ref="C23:D23"/>
    <mergeCell ref="C24:D24"/>
    <mergeCell ref="C25:D25"/>
    <mergeCell ref="E25:H25"/>
    <mergeCell ref="I25:N25"/>
    <mergeCell ref="O25:R25"/>
    <mergeCell ref="S25:V25"/>
    <mergeCell ref="C26:D26"/>
    <mergeCell ref="E26:H26"/>
    <mergeCell ref="I26:J26"/>
    <mergeCell ref="K26:L26"/>
    <mergeCell ref="M26:N26"/>
    <mergeCell ref="O26:P26"/>
    <mergeCell ref="Q26:R26"/>
    <mergeCell ref="S26:T26"/>
    <mergeCell ref="U26:V26"/>
    <mergeCell ref="B27:D27"/>
    <mergeCell ref="C28:D28"/>
    <mergeCell ref="C29:D29"/>
    <mergeCell ref="C30:D30"/>
    <mergeCell ref="C31:D31"/>
    <mergeCell ref="C32:D32"/>
    <mergeCell ref="C33:D33"/>
    <mergeCell ref="C34:D34"/>
    <mergeCell ref="C35:D35"/>
    <mergeCell ref="C36:D36"/>
    <mergeCell ref="B37:D37"/>
    <mergeCell ref="B38:D38"/>
    <mergeCell ref="B39:D39"/>
    <mergeCell ref="B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B55:D55"/>
    <mergeCell ref="B56:D56"/>
    <mergeCell ref="B57:D57"/>
    <mergeCell ref="B58:D58"/>
    <mergeCell ref="C59:D59"/>
  </mergeCells>
  <pageMargins left="0.23622047244094491" right="0.23622047244094491" top="0.23622047244094491" bottom="0.23622047244094491" header="0.23622047244094491" footer="0.23622047244094491"/>
  <pageSetup scale="35"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X61"/>
  <sheetViews>
    <sheetView showGridLines="0" zoomScaleNormal="100" workbookViewId="0">
      <selection activeCell="C7" sqref="C7:D7"/>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61"/>
      <c r="B1" s="361"/>
      <c r="C1" s="361"/>
      <c r="D1" s="367" t="s">
        <v>0</v>
      </c>
      <c r="E1" s="361"/>
      <c r="F1" s="361"/>
      <c r="G1" s="361"/>
      <c r="H1" s="361"/>
      <c r="I1" s="361"/>
      <c r="J1" s="361"/>
      <c r="K1" s="361"/>
      <c r="L1" s="361"/>
      <c r="M1" s="361"/>
      <c r="N1" s="361"/>
      <c r="O1" s="361"/>
      <c r="P1" s="361"/>
      <c r="Q1" s="361"/>
      <c r="R1" s="361"/>
      <c r="S1" s="361"/>
      <c r="T1" s="361"/>
      <c r="U1" s="361"/>
      <c r="V1" s="361"/>
      <c r="W1" s="361"/>
      <c r="X1" s="361"/>
    </row>
    <row r="2" spans="1:24" ht="18" customHeight="1" x14ac:dyDescent="0.25">
      <c r="A2" s="361"/>
      <c r="B2" s="361"/>
      <c r="C2" s="361"/>
      <c r="D2" s="367" t="s">
        <v>1</v>
      </c>
      <c r="E2" s="361"/>
      <c r="F2" s="361"/>
      <c r="G2" s="361"/>
      <c r="H2" s="361"/>
      <c r="I2" s="361"/>
      <c r="J2" s="361"/>
      <c r="K2" s="361"/>
      <c r="L2" s="361"/>
      <c r="M2" s="361"/>
      <c r="N2" s="361"/>
      <c r="O2" s="361"/>
      <c r="P2" s="361"/>
      <c r="Q2" s="361"/>
      <c r="R2" s="361"/>
      <c r="S2" s="361"/>
      <c r="T2" s="361"/>
      <c r="U2" s="361"/>
      <c r="V2" s="361"/>
      <c r="W2" s="361"/>
      <c r="X2" s="361"/>
    </row>
    <row r="3" spans="1:24" ht="18" customHeight="1" x14ac:dyDescent="0.25">
      <c r="A3" s="361"/>
      <c r="B3" s="361"/>
      <c r="C3" s="361"/>
      <c r="D3" s="367" t="s">
        <v>2</v>
      </c>
      <c r="E3" s="361"/>
      <c r="F3" s="361"/>
      <c r="G3" s="361"/>
      <c r="H3" s="361"/>
      <c r="I3" s="361"/>
      <c r="J3" s="361"/>
      <c r="K3" s="361"/>
      <c r="L3" s="361"/>
      <c r="M3" s="361"/>
      <c r="N3" s="361"/>
      <c r="O3" s="361"/>
      <c r="P3" s="361"/>
      <c r="Q3" s="361"/>
      <c r="R3" s="361"/>
      <c r="S3" s="361"/>
      <c r="T3" s="361"/>
      <c r="U3" s="361"/>
      <c r="V3" s="361"/>
      <c r="W3" s="361"/>
      <c r="X3" s="361"/>
    </row>
    <row r="4" spans="1:24" ht="18" customHeight="1" x14ac:dyDescent="0.25">
      <c r="B4" s="368" t="s">
        <v>889</v>
      </c>
      <c r="C4" s="361"/>
      <c r="D4" s="361"/>
      <c r="E4" s="361"/>
      <c r="F4" s="361"/>
      <c r="G4" s="361"/>
      <c r="H4" s="361"/>
      <c r="I4" s="361"/>
      <c r="J4" s="361"/>
      <c r="K4" s="361"/>
      <c r="L4" s="361"/>
      <c r="M4" s="361"/>
      <c r="N4" s="361"/>
      <c r="O4" s="361"/>
      <c r="P4" s="361"/>
      <c r="Q4" s="361"/>
      <c r="R4" s="361"/>
      <c r="S4" s="361"/>
      <c r="T4" s="361"/>
      <c r="U4" s="361"/>
      <c r="V4" s="361"/>
      <c r="W4" s="361"/>
    </row>
    <row r="5" spans="1:24" ht="2.4500000000000002" customHeight="1" x14ac:dyDescent="0.25"/>
    <row r="6" spans="1:24" x14ac:dyDescent="0.25">
      <c r="B6" s="178" t="s">
        <v>2</v>
      </c>
      <c r="C6" s="570" t="s">
        <v>2</v>
      </c>
      <c r="D6" s="361"/>
      <c r="E6" s="179" t="s">
        <v>2</v>
      </c>
      <c r="F6" s="179" t="s">
        <v>2</v>
      </c>
      <c r="G6" s="179" t="s">
        <v>2</v>
      </c>
      <c r="H6" s="179" t="s">
        <v>2</v>
      </c>
      <c r="I6" s="179" t="s">
        <v>2</v>
      </c>
      <c r="J6" s="179" t="s">
        <v>2</v>
      </c>
      <c r="K6" s="179" t="s">
        <v>2</v>
      </c>
      <c r="L6" s="179" t="s">
        <v>2</v>
      </c>
      <c r="M6" s="179" t="s">
        <v>2</v>
      </c>
      <c r="N6" s="179" t="s">
        <v>2</v>
      </c>
      <c r="O6" s="179" t="s">
        <v>2</v>
      </c>
      <c r="P6" s="179" t="s">
        <v>2</v>
      </c>
      <c r="Q6" s="179" t="s">
        <v>2</v>
      </c>
      <c r="R6" s="179" t="s">
        <v>2</v>
      </c>
      <c r="S6" s="179" t="s">
        <v>2</v>
      </c>
      <c r="T6" s="179" t="s">
        <v>2</v>
      </c>
      <c r="U6" s="179" t="s">
        <v>2</v>
      </c>
      <c r="V6" s="179" t="s">
        <v>2</v>
      </c>
    </row>
    <row r="7" spans="1:24" x14ac:dyDescent="0.25">
      <c r="B7" s="232" t="s">
        <v>2</v>
      </c>
      <c r="C7" s="658" t="s">
        <v>2</v>
      </c>
      <c r="D7" s="361"/>
      <c r="E7" s="664" t="s">
        <v>839</v>
      </c>
      <c r="F7" s="557"/>
      <c r="G7" s="557"/>
      <c r="H7" s="558"/>
      <c r="I7" s="569" t="s">
        <v>668</v>
      </c>
      <c r="J7" s="411"/>
      <c r="K7" s="411"/>
      <c r="L7" s="411"/>
      <c r="M7" s="411"/>
      <c r="N7" s="402"/>
      <c r="O7" s="569" t="s">
        <v>108</v>
      </c>
      <c r="P7" s="411"/>
      <c r="Q7" s="411"/>
      <c r="R7" s="402"/>
      <c r="S7" s="569" t="s">
        <v>669</v>
      </c>
      <c r="T7" s="411"/>
      <c r="U7" s="411"/>
      <c r="V7" s="402"/>
    </row>
    <row r="8" spans="1:24" ht="18" customHeight="1" x14ac:dyDescent="0.25">
      <c r="C8" s="658" t="s">
        <v>2</v>
      </c>
      <c r="D8" s="361"/>
      <c r="E8" s="659" t="s">
        <v>2</v>
      </c>
      <c r="F8" s="361"/>
      <c r="G8" s="361"/>
      <c r="H8" s="373"/>
      <c r="I8" s="569" t="s">
        <v>670</v>
      </c>
      <c r="J8" s="402"/>
      <c r="K8" s="569" t="s">
        <v>671</v>
      </c>
      <c r="L8" s="402"/>
      <c r="M8" s="569" t="s">
        <v>672</v>
      </c>
      <c r="N8" s="402"/>
      <c r="O8" s="569" t="s">
        <v>673</v>
      </c>
      <c r="P8" s="402"/>
      <c r="Q8" s="569" t="s">
        <v>674</v>
      </c>
      <c r="R8" s="402"/>
      <c r="S8" s="569" t="s">
        <v>675</v>
      </c>
      <c r="T8" s="402"/>
      <c r="U8" s="569" t="s">
        <v>676</v>
      </c>
      <c r="V8" s="402"/>
    </row>
    <row r="9" spans="1:24" ht="60" x14ac:dyDescent="0.25">
      <c r="B9" s="408" t="s">
        <v>890</v>
      </c>
      <c r="C9" s="411"/>
      <c r="D9" s="402"/>
      <c r="E9" s="39" t="s">
        <v>678</v>
      </c>
      <c r="F9" s="39" t="s">
        <v>110</v>
      </c>
      <c r="G9" s="39" t="s">
        <v>111</v>
      </c>
      <c r="H9" s="39" t="s">
        <v>689</v>
      </c>
      <c r="I9" s="180" t="s">
        <v>678</v>
      </c>
      <c r="J9" s="180" t="s">
        <v>111</v>
      </c>
      <c r="K9" s="180" t="s">
        <v>678</v>
      </c>
      <c r="L9" s="180" t="s">
        <v>111</v>
      </c>
      <c r="M9" s="180" t="s">
        <v>678</v>
      </c>
      <c r="N9" s="180" t="s">
        <v>111</v>
      </c>
      <c r="O9" s="180" t="s">
        <v>678</v>
      </c>
      <c r="P9" s="180" t="s">
        <v>111</v>
      </c>
      <c r="Q9" s="180" t="s">
        <v>678</v>
      </c>
      <c r="R9" s="180" t="s">
        <v>111</v>
      </c>
      <c r="S9" s="180" t="s">
        <v>678</v>
      </c>
      <c r="T9" s="180" t="s">
        <v>111</v>
      </c>
      <c r="U9" s="180" t="s">
        <v>678</v>
      </c>
      <c r="V9" s="180" t="s">
        <v>111</v>
      </c>
    </row>
    <row r="10" spans="1:24" x14ac:dyDescent="0.25">
      <c r="B10" s="202" t="s">
        <v>891</v>
      </c>
      <c r="C10" s="606" t="s">
        <v>2</v>
      </c>
      <c r="D10" s="361"/>
      <c r="E10" s="212">
        <v>135099</v>
      </c>
      <c r="F10" s="42">
        <v>0.33002572314276701</v>
      </c>
      <c r="G10" s="43">
        <v>2671784227.9000001</v>
      </c>
      <c r="H10" s="42">
        <v>0.40871753896642399</v>
      </c>
      <c r="I10" s="205">
        <v>12395</v>
      </c>
      <c r="J10" s="206">
        <v>115353334.17</v>
      </c>
      <c r="K10" s="205">
        <v>122704</v>
      </c>
      <c r="L10" s="206">
        <v>2556430893.73</v>
      </c>
      <c r="M10" s="205">
        <v>0</v>
      </c>
      <c r="N10" s="206">
        <v>0</v>
      </c>
      <c r="O10" s="233">
        <v>68324</v>
      </c>
      <c r="P10" s="234">
        <v>1548239206.3399999</v>
      </c>
      <c r="Q10" s="233">
        <v>66775</v>
      </c>
      <c r="R10" s="234">
        <v>1123545021.5599999</v>
      </c>
      <c r="S10" s="233">
        <v>131980</v>
      </c>
      <c r="T10" s="234">
        <v>2567314785.9200001</v>
      </c>
      <c r="U10" s="233">
        <v>3119</v>
      </c>
      <c r="V10" s="234">
        <v>104469441.98</v>
      </c>
    </row>
    <row r="11" spans="1:24" x14ac:dyDescent="0.25">
      <c r="B11" s="94" t="s">
        <v>892</v>
      </c>
      <c r="C11" s="599" t="s">
        <v>2</v>
      </c>
      <c r="D11" s="361"/>
      <c r="E11" s="214">
        <v>1128</v>
      </c>
      <c r="F11" s="217">
        <v>2.75552754428265E-3</v>
      </c>
      <c r="G11" s="216">
        <v>96913506.799999997</v>
      </c>
      <c r="H11" s="217">
        <v>1.4825392551641401E-2</v>
      </c>
      <c r="I11" s="201">
        <v>201</v>
      </c>
      <c r="J11" s="200">
        <v>8788789.2300000004</v>
      </c>
      <c r="K11" s="201">
        <v>926</v>
      </c>
      <c r="L11" s="200">
        <v>88124717.569999993</v>
      </c>
      <c r="M11" s="201">
        <v>1</v>
      </c>
      <c r="N11" s="200">
        <v>0</v>
      </c>
      <c r="O11" s="235">
        <v>348</v>
      </c>
      <c r="P11" s="216">
        <v>40252156.899999999</v>
      </c>
      <c r="Q11" s="235">
        <v>780</v>
      </c>
      <c r="R11" s="216">
        <v>56661349.899999999</v>
      </c>
      <c r="S11" s="235">
        <v>977</v>
      </c>
      <c r="T11" s="216">
        <v>82095689.959999993</v>
      </c>
      <c r="U11" s="235">
        <v>151</v>
      </c>
      <c r="V11" s="216">
        <v>14817816.84</v>
      </c>
    </row>
    <row r="12" spans="1:24" x14ac:dyDescent="0.25">
      <c r="B12" s="202" t="s">
        <v>893</v>
      </c>
      <c r="C12" s="606" t="s">
        <v>2</v>
      </c>
      <c r="D12" s="361"/>
      <c r="E12" s="212">
        <v>2126</v>
      </c>
      <c r="F12" s="42">
        <v>5.1934854247738501E-3</v>
      </c>
      <c r="G12" s="43">
        <v>51092192.299999997</v>
      </c>
      <c r="H12" s="42">
        <v>7.8158538699319106E-3</v>
      </c>
      <c r="I12" s="205">
        <v>38</v>
      </c>
      <c r="J12" s="206">
        <v>379590.64</v>
      </c>
      <c r="K12" s="205">
        <v>2088</v>
      </c>
      <c r="L12" s="206">
        <v>50712601.659999996</v>
      </c>
      <c r="M12" s="205">
        <v>0</v>
      </c>
      <c r="N12" s="206">
        <v>0</v>
      </c>
      <c r="O12" s="233">
        <v>1908</v>
      </c>
      <c r="P12" s="234">
        <v>46219222.549999997</v>
      </c>
      <c r="Q12" s="233">
        <v>218</v>
      </c>
      <c r="R12" s="234">
        <v>4872969.75</v>
      </c>
      <c r="S12" s="233">
        <v>2079</v>
      </c>
      <c r="T12" s="234">
        <v>49814592.549999997</v>
      </c>
      <c r="U12" s="233">
        <v>47</v>
      </c>
      <c r="V12" s="234">
        <v>1277599.75</v>
      </c>
    </row>
    <row r="13" spans="1:24" x14ac:dyDescent="0.25">
      <c r="B13" s="94" t="s">
        <v>894</v>
      </c>
      <c r="C13" s="599" t="s">
        <v>2</v>
      </c>
      <c r="D13" s="361"/>
      <c r="E13" s="214">
        <v>267</v>
      </c>
      <c r="F13" s="217">
        <v>6.5223923255626503E-4</v>
      </c>
      <c r="G13" s="216">
        <v>35004456.439999998</v>
      </c>
      <c r="H13" s="217">
        <v>5.3548243677818703E-3</v>
      </c>
      <c r="I13" s="201">
        <v>38</v>
      </c>
      <c r="J13" s="200">
        <v>2515483.11</v>
      </c>
      <c r="K13" s="201">
        <v>226</v>
      </c>
      <c r="L13" s="200">
        <v>32102514.170000002</v>
      </c>
      <c r="M13" s="201">
        <v>3</v>
      </c>
      <c r="N13" s="200">
        <v>386459.16</v>
      </c>
      <c r="O13" s="235">
        <v>117</v>
      </c>
      <c r="P13" s="216">
        <v>16038196.25</v>
      </c>
      <c r="Q13" s="235">
        <v>150</v>
      </c>
      <c r="R13" s="216">
        <v>18966260.190000001</v>
      </c>
      <c r="S13" s="235">
        <v>227</v>
      </c>
      <c r="T13" s="216">
        <v>29622316.5</v>
      </c>
      <c r="U13" s="235">
        <v>40</v>
      </c>
      <c r="V13" s="216">
        <v>5382139.9400000004</v>
      </c>
    </row>
    <row r="14" spans="1:24" x14ac:dyDescent="0.25">
      <c r="B14" s="202" t="s">
        <v>895</v>
      </c>
      <c r="C14" s="606" t="s">
        <v>2</v>
      </c>
      <c r="D14" s="361"/>
      <c r="E14" s="212">
        <v>12013</v>
      </c>
      <c r="F14" s="42">
        <v>2.93458797778967E-2</v>
      </c>
      <c r="G14" s="43">
        <v>138295924.78</v>
      </c>
      <c r="H14" s="42">
        <v>2.11558888007938E-2</v>
      </c>
      <c r="I14" s="205">
        <v>8151</v>
      </c>
      <c r="J14" s="206">
        <v>74587452.049999997</v>
      </c>
      <c r="K14" s="205">
        <v>3829</v>
      </c>
      <c r="L14" s="206">
        <v>62551614.859999999</v>
      </c>
      <c r="M14" s="205">
        <v>33</v>
      </c>
      <c r="N14" s="206">
        <v>1156857.8700000001</v>
      </c>
      <c r="O14" s="233">
        <v>653</v>
      </c>
      <c r="P14" s="234">
        <v>6993846.3700000001</v>
      </c>
      <c r="Q14" s="233">
        <v>11360</v>
      </c>
      <c r="R14" s="234">
        <v>131302078.41</v>
      </c>
      <c r="S14" s="233">
        <v>11056</v>
      </c>
      <c r="T14" s="234">
        <v>127726388.12</v>
      </c>
      <c r="U14" s="233">
        <v>957</v>
      </c>
      <c r="V14" s="234">
        <v>10569536.66</v>
      </c>
    </row>
    <row r="15" spans="1:24" x14ac:dyDescent="0.25">
      <c r="B15" s="94" t="s">
        <v>896</v>
      </c>
      <c r="C15" s="599" t="s">
        <v>2</v>
      </c>
      <c r="D15" s="361"/>
      <c r="E15" s="214">
        <v>6287</v>
      </c>
      <c r="F15" s="217">
        <v>1.5358157509667601E-2</v>
      </c>
      <c r="G15" s="216">
        <v>316159323.48000002</v>
      </c>
      <c r="H15" s="217">
        <v>4.8364631868345401E-2</v>
      </c>
      <c r="I15" s="201">
        <v>1473</v>
      </c>
      <c r="J15" s="200">
        <v>37479402.07</v>
      </c>
      <c r="K15" s="201">
        <v>4793</v>
      </c>
      <c r="L15" s="200">
        <v>277533098.32999998</v>
      </c>
      <c r="M15" s="201">
        <v>21</v>
      </c>
      <c r="N15" s="200">
        <v>1146823.08</v>
      </c>
      <c r="O15" s="235">
        <v>2903</v>
      </c>
      <c r="P15" s="216">
        <v>168563493.36000001</v>
      </c>
      <c r="Q15" s="235">
        <v>3384</v>
      </c>
      <c r="R15" s="216">
        <v>147595830.12</v>
      </c>
      <c r="S15" s="235">
        <v>5070</v>
      </c>
      <c r="T15" s="216">
        <v>236212669.72</v>
      </c>
      <c r="U15" s="235">
        <v>1217</v>
      </c>
      <c r="V15" s="216">
        <v>79946653.760000005</v>
      </c>
    </row>
    <row r="16" spans="1:24" x14ac:dyDescent="0.25">
      <c r="B16" s="202" t="s">
        <v>897</v>
      </c>
      <c r="C16" s="606" t="s">
        <v>2</v>
      </c>
      <c r="D16" s="361"/>
      <c r="E16" s="212">
        <v>34934</v>
      </c>
      <c r="F16" s="42">
        <v>8.5338297191462797E-2</v>
      </c>
      <c r="G16" s="43">
        <v>377812872.00999999</v>
      </c>
      <c r="H16" s="42">
        <v>5.7796114530976002E-2</v>
      </c>
      <c r="I16" s="205">
        <v>5319</v>
      </c>
      <c r="J16" s="206">
        <v>29655462.25</v>
      </c>
      <c r="K16" s="205">
        <v>29615</v>
      </c>
      <c r="L16" s="206">
        <v>348157409.75999999</v>
      </c>
      <c r="M16" s="205">
        <v>0</v>
      </c>
      <c r="N16" s="206">
        <v>0</v>
      </c>
      <c r="O16" s="233">
        <v>16833</v>
      </c>
      <c r="P16" s="234">
        <v>202727742.88999999</v>
      </c>
      <c r="Q16" s="233">
        <v>18101</v>
      </c>
      <c r="R16" s="234">
        <v>175085129.12</v>
      </c>
      <c r="S16" s="233">
        <v>34826</v>
      </c>
      <c r="T16" s="234">
        <v>376539517.06</v>
      </c>
      <c r="U16" s="233">
        <v>108</v>
      </c>
      <c r="V16" s="234">
        <v>1273354.95</v>
      </c>
    </row>
    <row r="17" spans="2:22" x14ac:dyDescent="0.25">
      <c r="B17" s="94" t="s">
        <v>898</v>
      </c>
      <c r="C17" s="599" t="s">
        <v>2</v>
      </c>
      <c r="D17" s="361"/>
      <c r="E17" s="214">
        <v>53423</v>
      </c>
      <c r="F17" s="217">
        <v>0.13050403191330801</v>
      </c>
      <c r="G17" s="216">
        <v>662288917.97000003</v>
      </c>
      <c r="H17" s="217">
        <v>0.101313981050855</v>
      </c>
      <c r="I17" s="201">
        <v>9125</v>
      </c>
      <c r="J17" s="200">
        <v>47313450.640000001</v>
      </c>
      <c r="K17" s="201">
        <v>44294</v>
      </c>
      <c r="L17" s="200">
        <v>614923416.46000004</v>
      </c>
      <c r="M17" s="201">
        <v>4</v>
      </c>
      <c r="N17" s="200">
        <v>52050.87</v>
      </c>
      <c r="O17" s="235">
        <v>28104</v>
      </c>
      <c r="P17" s="216">
        <v>413819360.68000001</v>
      </c>
      <c r="Q17" s="235">
        <v>25319</v>
      </c>
      <c r="R17" s="216">
        <v>248469557.28999999</v>
      </c>
      <c r="S17" s="235">
        <v>52790</v>
      </c>
      <c r="T17" s="216">
        <v>653040392.63999999</v>
      </c>
      <c r="U17" s="235">
        <v>633</v>
      </c>
      <c r="V17" s="216">
        <v>9248525.3300000001</v>
      </c>
    </row>
    <row r="18" spans="2:22" x14ac:dyDescent="0.25">
      <c r="B18" s="202" t="s">
        <v>899</v>
      </c>
      <c r="C18" s="606" t="s">
        <v>2</v>
      </c>
      <c r="D18" s="361"/>
      <c r="E18" s="212">
        <v>164082</v>
      </c>
      <c r="F18" s="42">
        <v>0.40082665826328501</v>
      </c>
      <c r="G18" s="43">
        <v>2187642891.4499998</v>
      </c>
      <c r="H18" s="42">
        <v>0.33465577399325103</v>
      </c>
      <c r="I18" s="205">
        <v>27750</v>
      </c>
      <c r="J18" s="206">
        <v>208788377.5</v>
      </c>
      <c r="K18" s="205">
        <v>135092</v>
      </c>
      <c r="L18" s="206">
        <v>1950116300.5899999</v>
      </c>
      <c r="M18" s="205">
        <v>1240</v>
      </c>
      <c r="N18" s="206">
        <v>28738213.359999999</v>
      </c>
      <c r="O18" s="233">
        <v>87788</v>
      </c>
      <c r="P18" s="234">
        <v>1317162258.3900001</v>
      </c>
      <c r="Q18" s="233">
        <v>76294</v>
      </c>
      <c r="R18" s="234">
        <v>870480633.05999994</v>
      </c>
      <c r="S18" s="233">
        <v>154373</v>
      </c>
      <c r="T18" s="234">
        <v>2052838174.6700001</v>
      </c>
      <c r="U18" s="233">
        <v>9709</v>
      </c>
      <c r="V18" s="234">
        <v>134804716.78</v>
      </c>
    </row>
    <row r="19" spans="2:22" x14ac:dyDescent="0.25">
      <c r="B19" s="207" t="s">
        <v>115</v>
      </c>
      <c r="C19" s="593" t="s">
        <v>2</v>
      </c>
      <c r="D19" s="411"/>
      <c r="E19" s="218">
        <v>409359</v>
      </c>
      <c r="F19" s="219">
        <v>1</v>
      </c>
      <c r="G19" s="220">
        <v>6536994313.1300001</v>
      </c>
      <c r="H19" s="219">
        <v>1</v>
      </c>
      <c r="I19" s="210">
        <v>64490</v>
      </c>
      <c r="J19" s="211">
        <v>524861341.66000003</v>
      </c>
      <c r="K19" s="210">
        <v>343567</v>
      </c>
      <c r="L19" s="211">
        <v>5980652567.1300001</v>
      </c>
      <c r="M19" s="210">
        <v>1302</v>
      </c>
      <c r="N19" s="211">
        <v>31480404.34</v>
      </c>
      <c r="O19" s="236">
        <v>206978</v>
      </c>
      <c r="P19" s="237">
        <v>3760015483.73</v>
      </c>
      <c r="Q19" s="236">
        <v>202381</v>
      </c>
      <c r="R19" s="237">
        <v>2776978829.4000001</v>
      </c>
      <c r="S19" s="236">
        <v>393378</v>
      </c>
      <c r="T19" s="237">
        <v>6175204527.1400003</v>
      </c>
      <c r="U19" s="236">
        <v>15981</v>
      </c>
      <c r="V19" s="237">
        <v>361789785.99000001</v>
      </c>
    </row>
    <row r="20" spans="2:22" x14ac:dyDescent="0.25">
      <c r="B20" s="178" t="s">
        <v>2</v>
      </c>
      <c r="C20" s="570" t="s">
        <v>2</v>
      </c>
      <c r="D20" s="361"/>
      <c r="E20" s="179" t="s">
        <v>2</v>
      </c>
      <c r="F20" s="179" t="s">
        <v>2</v>
      </c>
      <c r="G20" s="179" t="s">
        <v>2</v>
      </c>
      <c r="H20" s="179" t="s">
        <v>2</v>
      </c>
      <c r="I20" s="179" t="s">
        <v>2</v>
      </c>
      <c r="J20" s="179" t="s">
        <v>2</v>
      </c>
      <c r="K20" s="179" t="s">
        <v>2</v>
      </c>
      <c r="L20" s="179" t="s">
        <v>2</v>
      </c>
      <c r="M20" s="179" t="s">
        <v>2</v>
      </c>
      <c r="N20" s="179" t="s">
        <v>2</v>
      </c>
      <c r="O20" s="179" t="s">
        <v>2</v>
      </c>
      <c r="P20" s="179" t="s">
        <v>2</v>
      </c>
      <c r="Q20" s="179" t="s">
        <v>2</v>
      </c>
      <c r="R20" s="179" t="s">
        <v>2</v>
      </c>
      <c r="S20" s="179" t="s">
        <v>2</v>
      </c>
      <c r="T20" s="179" t="s">
        <v>2</v>
      </c>
      <c r="U20" s="179" t="s">
        <v>2</v>
      </c>
      <c r="V20" s="179" t="s">
        <v>2</v>
      </c>
    </row>
    <row r="21" spans="2:22" x14ac:dyDescent="0.25">
      <c r="B21" s="238" t="s">
        <v>2</v>
      </c>
      <c r="C21" s="655" t="s">
        <v>2</v>
      </c>
      <c r="D21" s="361"/>
      <c r="E21" s="179" t="s">
        <v>2</v>
      </c>
      <c r="F21" s="179" t="s">
        <v>2</v>
      </c>
      <c r="G21" s="179" t="s">
        <v>2</v>
      </c>
      <c r="H21" s="179" t="s">
        <v>2</v>
      </c>
      <c r="I21" s="179" t="s">
        <v>2</v>
      </c>
      <c r="J21" s="179" t="s">
        <v>2</v>
      </c>
      <c r="K21" s="179" t="s">
        <v>2</v>
      </c>
      <c r="L21" s="179" t="s">
        <v>2</v>
      </c>
      <c r="M21" s="179" t="s">
        <v>2</v>
      </c>
      <c r="N21" s="179" t="s">
        <v>2</v>
      </c>
      <c r="O21" s="179" t="s">
        <v>2</v>
      </c>
      <c r="P21" s="179" t="s">
        <v>2</v>
      </c>
      <c r="Q21" s="179" t="s">
        <v>2</v>
      </c>
      <c r="R21" s="179" t="s">
        <v>2</v>
      </c>
      <c r="S21" s="179" t="s">
        <v>2</v>
      </c>
      <c r="T21" s="179" t="s">
        <v>2</v>
      </c>
      <c r="U21" s="179" t="s">
        <v>2</v>
      </c>
      <c r="V21" s="179" t="s">
        <v>2</v>
      </c>
    </row>
    <row r="22" spans="2:22" x14ac:dyDescent="0.25">
      <c r="B22" s="178" t="s">
        <v>2</v>
      </c>
      <c r="C22" s="570" t="s">
        <v>2</v>
      </c>
      <c r="D22" s="361"/>
      <c r="E22" s="179" t="s">
        <v>2</v>
      </c>
      <c r="F22" s="179" t="s">
        <v>2</v>
      </c>
      <c r="G22" s="179" t="s">
        <v>2</v>
      </c>
      <c r="H22" s="179" t="s">
        <v>2</v>
      </c>
      <c r="I22" s="179" t="s">
        <v>2</v>
      </c>
      <c r="J22" s="179" t="s">
        <v>2</v>
      </c>
      <c r="K22" s="179" t="s">
        <v>2</v>
      </c>
      <c r="L22" s="179" t="s">
        <v>2</v>
      </c>
      <c r="M22" s="179" t="s">
        <v>2</v>
      </c>
      <c r="N22" s="179" t="s">
        <v>2</v>
      </c>
      <c r="O22" s="179" t="s">
        <v>2</v>
      </c>
      <c r="P22" s="179" t="s">
        <v>2</v>
      </c>
      <c r="Q22" s="179" t="s">
        <v>2</v>
      </c>
      <c r="R22" s="179" t="s">
        <v>2</v>
      </c>
      <c r="S22" s="179" t="s">
        <v>2</v>
      </c>
      <c r="T22" s="179" t="s">
        <v>2</v>
      </c>
      <c r="U22" s="179" t="s">
        <v>2</v>
      </c>
      <c r="V22" s="179" t="s">
        <v>2</v>
      </c>
    </row>
    <row r="23" spans="2:22" x14ac:dyDescent="0.25">
      <c r="B23" s="232" t="s">
        <v>2</v>
      </c>
      <c r="C23" s="658" t="s">
        <v>2</v>
      </c>
      <c r="D23" s="361"/>
      <c r="E23" s="664" t="s">
        <v>839</v>
      </c>
      <c r="F23" s="557"/>
      <c r="G23" s="557"/>
      <c r="H23" s="558"/>
      <c r="I23" s="569" t="s">
        <v>668</v>
      </c>
      <c r="J23" s="411"/>
      <c r="K23" s="411"/>
      <c r="L23" s="411"/>
      <c r="M23" s="411"/>
      <c r="N23" s="402"/>
      <c r="O23" s="569" t="s">
        <v>108</v>
      </c>
      <c r="P23" s="411"/>
      <c r="Q23" s="411"/>
      <c r="R23" s="402"/>
      <c r="S23" s="569" t="s">
        <v>669</v>
      </c>
      <c r="T23" s="411"/>
      <c r="U23" s="411"/>
      <c r="V23" s="402"/>
    </row>
    <row r="24" spans="2:22" ht="18" customHeight="1" x14ac:dyDescent="0.25">
      <c r="C24" s="658" t="s">
        <v>2</v>
      </c>
      <c r="D24" s="361"/>
      <c r="E24" s="659" t="s">
        <v>2</v>
      </c>
      <c r="F24" s="361"/>
      <c r="G24" s="361"/>
      <c r="H24" s="373"/>
      <c r="I24" s="569" t="s">
        <v>670</v>
      </c>
      <c r="J24" s="402"/>
      <c r="K24" s="569" t="s">
        <v>671</v>
      </c>
      <c r="L24" s="402"/>
      <c r="M24" s="569" t="s">
        <v>672</v>
      </c>
      <c r="N24" s="402"/>
      <c r="O24" s="569" t="s">
        <v>673</v>
      </c>
      <c r="P24" s="402"/>
      <c r="Q24" s="569" t="s">
        <v>674</v>
      </c>
      <c r="R24" s="402"/>
      <c r="S24" s="569" t="s">
        <v>675</v>
      </c>
      <c r="T24" s="402"/>
      <c r="U24" s="569" t="s">
        <v>676</v>
      </c>
      <c r="V24" s="402"/>
    </row>
    <row r="25" spans="2:22" ht="60" x14ac:dyDescent="0.25">
      <c r="B25" s="408" t="s">
        <v>900</v>
      </c>
      <c r="C25" s="411"/>
      <c r="D25" s="402"/>
      <c r="E25" s="39" t="s">
        <v>678</v>
      </c>
      <c r="F25" s="39" t="s">
        <v>110</v>
      </c>
      <c r="G25" s="39" t="s">
        <v>111</v>
      </c>
      <c r="H25" s="39" t="s">
        <v>689</v>
      </c>
      <c r="I25" s="180" t="s">
        <v>678</v>
      </c>
      <c r="J25" s="180" t="s">
        <v>111</v>
      </c>
      <c r="K25" s="180" t="s">
        <v>678</v>
      </c>
      <c r="L25" s="180" t="s">
        <v>111</v>
      </c>
      <c r="M25" s="180" t="s">
        <v>678</v>
      </c>
      <c r="N25" s="180" t="s">
        <v>111</v>
      </c>
      <c r="O25" s="180" t="s">
        <v>678</v>
      </c>
      <c r="P25" s="180" t="s">
        <v>111</v>
      </c>
      <c r="Q25" s="180" t="s">
        <v>678</v>
      </c>
      <c r="R25" s="180" t="s">
        <v>111</v>
      </c>
      <c r="S25" s="180" t="s">
        <v>678</v>
      </c>
      <c r="T25" s="180" t="s">
        <v>111</v>
      </c>
      <c r="U25" s="180" t="s">
        <v>678</v>
      </c>
      <c r="V25" s="180" t="s">
        <v>111</v>
      </c>
    </row>
    <row r="26" spans="2:22" x14ac:dyDescent="0.25">
      <c r="B26" s="94" t="s">
        <v>901</v>
      </c>
      <c r="C26" s="599" t="s">
        <v>2</v>
      </c>
      <c r="D26" s="361"/>
      <c r="E26" s="214">
        <v>42334</v>
      </c>
      <c r="F26" s="217">
        <v>0.103415339591899</v>
      </c>
      <c r="G26" s="216">
        <v>702222663.5</v>
      </c>
      <c r="H26" s="217">
        <v>0.10742286590177</v>
      </c>
      <c r="I26" s="201">
        <v>5487</v>
      </c>
      <c r="J26" s="200">
        <v>43936121.200000003</v>
      </c>
      <c r="K26" s="201">
        <v>36728</v>
      </c>
      <c r="L26" s="200">
        <v>655470829.33000004</v>
      </c>
      <c r="M26" s="201">
        <v>119</v>
      </c>
      <c r="N26" s="200">
        <v>2815712.97</v>
      </c>
      <c r="O26" s="235">
        <v>21260</v>
      </c>
      <c r="P26" s="216">
        <v>397739634.85000002</v>
      </c>
      <c r="Q26" s="235">
        <v>21074</v>
      </c>
      <c r="R26" s="216">
        <v>304483028.64999998</v>
      </c>
      <c r="S26" s="235">
        <v>40734</v>
      </c>
      <c r="T26" s="216">
        <v>664722673.33000004</v>
      </c>
      <c r="U26" s="235">
        <v>1600</v>
      </c>
      <c r="V26" s="216">
        <v>37499990.170000002</v>
      </c>
    </row>
    <row r="27" spans="2:22" x14ac:dyDescent="0.25">
      <c r="B27" s="202" t="s">
        <v>902</v>
      </c>
      <c r="C27" s="606" t="s">
        <v>2</v>
      </c>
      <c r="D27" s="361"/>
      <c r="E27" s="212">
        <v>24578</v>
      </c>
      <c r="F27" s="42">
        <v>6.0040209205123103E-2</v>
      </c>
      <c r="G27" s="43">
        <v>402086738.81</v>
      </c>
      <c r="H27" s="42">
        <v>6.1509421539862899E-2</v>
      </c>
      <c r="I27" s="205">
        <v>3897</v>
      </c>
      <c r="J27" s="206">
        <v>33281240.079999998</v>
      </c>
      <c r="K27" s="205">
        <v>20613</v>
      </c>
      <c r="L27" s="206">
        <v>367125518.64999998</v>
      </c>
      <c r="M27" s="205">
        <v>68</v>
      </c>
      <c r="N27" s="206">
        <v>1679980.08</v>
      </c>
      <c r="O27" s="233">
        <v>12542</v>
      </c>
      <c r="P27" s="234">
        <v>229842291.52000001</v>
      </c>
      <c r="Q27" s="233">
        <v>12036</v>
      </c>
      <c r="R27" s="234">
        <v>172244447.28999999</v>
      </c>
      <c r="S27" s="233">
        <v>23569</v>
      </c>
      <c r="T27" s="234">
        <v>376765264.82999998</v>
      </c>
      <c r="U27" s="233">
        <v>1009</v>
      </c>
      <c r="V27" s="234">
        <v>25321473.98</v>
      </c>
    </row>
    <row r="28" spans="2:22" x14ac:dyDescent="0.25">
      <c r="B28" s="94" t="s">
        <v>903</v>
      </c>
      <c r="C28" s="599" t="s">
        <v>2</v>
      </c>
      <c r="D28" s="361"/>
      <c r="E28" s="214">
        <v>36544</v>
      </c>
      <c r="F28" s="217">
        <v>8.9271275335341294E-2</v>
      </c>
      <c r="G28" s="216">
        <v>663895025.13</v>
      </c>
      <c r="H28" s="217">
        <v>0.101559676103209</v>
      </c>
      <c r="I28" s="201">
        <v>5501</v>
      </c>
      <c r="J28" s="200">
        <v>51170720.460000001</v>
      </c>
      <c r="K28" s="201">
        <v>30913</v>
      </c>
      <c r="L28" s="200">
        <v>609555293.88999999</v>
      </c>
      <c r="M28" s="201">
        <v>130</v>
      </c>
      <c r="N28" s="200">
        <v>3169010.78</v>
      </c>
      <c r="O28" s="235">
        <v>18047</v>
      </c>
      <c r="P28" s="216">
        <v>369041370.02999997</v>
      </c>
      <c r="Q28" s="235">
        <v>18497</v>
      </c>
      <c r="R28" s="216">
        <v>294853655.10000002</v>
      </c>
      <c r="S28" s="235">
        <v>34544</v>
      </c>
      <c r="T28" s="216">
        <v>613690105.04999995</v>
      </c>
      <c r="U28" s="235">
        <v>2000</v>
      </c>
      <c r="V28" s="216">
        <v>50204920.079999998</v>
      </c>
    </row>
    <row r="29" spans="2:22" x14ac:dyDescent="0.25">
      <c r="B29" s="202" t="s">
        <v>904</v>
      </c>
      <c r="C29" s="606" t="s">
        <v>2</v>
      </c>
      <c r="D29" s="361"/>
      <c r="E29" s="212">
        <v>19062</v>
      </c>
      <c r="F29" s="42">
        <v>4.65654840860956E-2</v>
      </c>
      <c r="G29" s="43">
        <v>278537732.5</v>
      </c>
      <c r="H29" s="42">
        <v>4.2609450025149598E-2</v>
      </c>
      <c r="I29" s="205">
        <v>3326</v>
      </c>
      <c r="J29" s="206">
        <v>24422096.300000001</v>
      </c>
      <c r="K29" s="205">
        <v>15720</v>
      </c>
      <c r="L29" s="206">
        <v>253540386.30000001</v>
      </c>
      <c r="M29" s="205">
        <v>16</v>
      </c>
      <c r="N29" s="206">
        <v>575249.9</v>
      </c>
      <c r="O29" s="233">
        <v>9613</v>
      </c>
      <c r="P29" s="234">
        <v>164532009.25</v>
      </c>
      <c r="Q29" s="233">
        <v>9449</v>
      </c>
      <c r="R29" s="234">
        <v>114005723.25</v>
      </c>
      <c r="S29" s="233">
        <v>18617</v>
      </c>
      <c r="T29" s="234">
        <v>268159655.90000001</v>
      </c>
      <c r="U29" s="233">
        <v>445</v>
      </c>
      <c r="V29" s="234">
        <v>10378076.6</v>
      </c>
    </row>
    <row r="30" spans="2:22" x14ac:dyDescent="0.25">
      <c r="B30" s="94" t="s">
        <v>905</v>
      </c>
      <c r="C30" s="599" t="s">
        <v>2</v>
      </c>
      <c r="D30" s="361"/>
      <c r="E30" s="214">
        <v>49493</v>
      </c>
      <c r="F30" s="217">
        <v>0.120903656692536</v>
      </c>
      <c r="G30" s="216">
        <v>784640970.74000001</v>
      </c>
      <c r="H30" s="217">
        <v>0.120030847994467</v>
      </c>
      <c r="I30" s="201">
        <v>7414</v>
      </c>
      <c r="J30" s="200">
        <v>58847816.009999998</v>
      </c>
      <c r="K30" s="201">
        <v>41967</v>
      </c>
      <c r="L30" s="200">
        <v>723371532.60000002</v>
      </c>
      <c r="M30" s="201">
        <v>112</v>
      </c>
      <c r="N30" s="200">
        <v>2421622.13</v>
      </c>
      <c r="O30" s="235">
        <v>25567</v>
      </c>
      <c r="P30" s="216">
        <v>463707588.11000001</v>
      </c>
      <c r="Q30" s="235">
        <v>23926</v>
      </c>
      <c r="R30" s="216">
        <v>320933382.63</v>
      </c>
      <c r="S30" s="235">
        <v>47964</v>
      </c>
      <c r="T30" s="216">
        <v>742707537</v>
      </c>
      <c r="U30" s="235">
        <v>1529</v>
      </c>
      <c r="V30" s="216">
        <v>41933433.740000002</v>
      </c>
    </row>
    <row r="31" spans="2:22" x14ac:dyDescent="0.25">
      <c r="B31" s="202" t="s">
        <v>906</v>
      </c>
      <c r="C31" s="606" t="s">
        <v>2</v>
      </c>
      <c r="D31" s="361"/>
      <c r="E31" s="212">
        <v>2892</v>
      </c>
      <c r="F31" s="42">
        <v>7.0647035975757201E-3</v>
      </c>
      <c r="G31" s="43">
        <v>48692617.740000002</v>
      </c>
      <c r="H31" s="42">
        <v>7.4487777421188102E-3</v>
      </c>
      <c r="I31" s="205">
        <v>1068</v>
      </c>
      <c r="J31" s="206">
        <v>10331391.15</v>
      </c>
      <c r="K31" s="205">
        <v>1800</v>
      </c>
      <c r="L31" s="206">
        <v>37887662.670000002</v>
      </c>
      <c r="M31" s="205">
        <v>24</v>
      </c>
      <c r="N31" s="206">
        <v>473563.92</v>
      </c>
      <c r="O31" s="233">
        <v>1114</v>
      </c>
      <c r="P31" s="234">
        <v>24397145.48</v>
      </c>
      <c r="Q31" s="233">
        <v>1778</v>
      </c>
      <c r="R31" s="234">
        <v>24295472.260000002</v>
      </c>
      <c r="S31" s="233">
        <v>2623</v>
      </c>
      <c r="T31" s="234">
        <v>42450608.719999999</v>
      </c>
      <c r="U31" s="233">
        <v>269</v>
      </c>
      <c r="V31" s="234">
        <v>6242009.0199999996</v>
      </c>
    </row>
    <row r="32" spans="2:22" x14ac:dyDescent="0.25">
      <c r="B32" s="94" t="s">
        <v>907</v>
      </c>
      <c r="C32" s="599" t="s">
        <v>2</v>
      </c>
      <c r="D32" s="361"/>
      <c r="E32" s="214">
        <v>197</v>
      </c>
      <c r="F32" s="217">
        <v>4.8124018282241299E-4</v>
      </c>
      <c r="G32" s="216">
        <v>3028692.11</v>
      </c>
      <c r="H32" s="217">
        <v>4.6331570212883099E-4</v>
      </c>
      <c r="I32" s="201">
        <v>58</v>
      </c>
      <c r="J32" s="200">
        <v>645595.65</v>
      </c>
      <c r="K32" s="201">
        <v>138</v>
      </c>
      <c r="L32" s="200">
        <v>2372159.25</v>
      </c>
      <c r="M32" s="201">
        <v>1</v>
      </c>
      <c r="N32" s="200">
        <v>10937.21</v>
      </c>
      <c r="O32" s="235">
        <v>117</v>
      </c>
      <c r="P32" s="216">
        <v>1940080.99</v>
      </c>
      <c r="Q32" s="235">
        <v>80</v>
      </c>
      <c r="R32" s="216">
        <v>1088611.1200000001</v>
      </c>
      <c r="S32" s="235">
        <v>145</v>
      </c>
      <c r="T32" s="216">
        <v>2092017.91</v>
      </c>
      <c r="U32" s="235">
        <v>52</v>
      </c>
      <c r="V32" s="216">
        <v>936674.2</v>
      </c>
    </row>
    <row r="33" spans="2:22" x14ac:dyDescent="0.25">
      <c r="B33" s="202" t="s">
        <v>908</v>
      </c>
      <c r="C33" s="606" t="s">
        <v>2</v>
      </c>
      <c r="D33" s="361"/>
      <c r="E33" s="212">
        <v>50681</v>
      </c>
      <c r="F33" s="42">
        <v>0.123805754850877</v>
      </c>
      <c r="G33" s="43">
        <v>769729257.19000006</v>
      </c>
      <c r="H33" s="42">
        <v>0.117749721097959</v>
      </c>
      <c r="I33" s="205">
        <v>10322</v>
      </c>
      <c r="J33" s="206">
        <v>87236752.540000007</v>
      </c>
      <c r="K33" s="205">
        <v>40294</v>
      </c>
      <c r="L33" s="206">
        <v>680784161.40999997</v>
      </c>
      <c r="M33" s="205">
        <v>65</v>
      </c>
      <c r="N33" s="206">
        <v>1708343.24</v>
      </c>
      <c r="O33" s="233">
        <v>23463</v>
      </c>
      <c r="P33" s="234">
        <v>418106653.92000002</v>
      </c>
      <c r="Q33" s="233">
        <v>27218</v>
      </c>
      <c r="R33" s="234">
        <v>351622603.26999998</v>
      </c>
      <c r="S33" s="233">
        <v>48908</v>
      </c>
      <c r="T33" s="234">
        <v>739120279.38999999</v>
      </c>
      <c r="U33" s="233">
        <v>1773</v>
      </c>
      <c r="V33" s="234">
        <v>30608977.800000001</v>
      </c>
    </row>
    <row r="34" spans="2:22" x14ac:dyDescent="0.25">
      <c r="B34" s="94" t="s">
        <v>909</v>
      </c>
      <c r="C34" s="599" t="s">
        <v>2</v>
      </c>
      <c r="D34" s="361"/>
      <c r="E34" s="214">
        <v>65984</v>
      </c>
      <c r="F34" s="217">
        <v>0.16118858996626401</v>
      </c>
      <c r="G34" s="216">
        <v>1056016832.78</v>
      </c>
      <c r="H34" s="217">
        <v>0.161544707276082</v>
      </c>
      <c r="I34" s="201">
        <v>9242</v>
      </c>
      <c r="J34" s="200">
        <v>71463052.810000002</v>
      </c>
      <c r="K34" s="201">
        <v>56461</v>
      </c>
      <c r="L34" s="200">
        <v>977496481.60000002</v>
      </c>
      <c r="M34" s="201">
        <v>281</v>
      </c>
      <c r="N34" s="200">
        <v>7057298.3700000001</v>
      </c>
      <c r="O34" s="235">
        <v>33616</v>
      </c>
      <c r="P34" s="216">
        <v>611960114.40999997</v>
      </c>
      <c r="Q34" s="235">
        <v>32368</v>
      </c>
      <c r="R34" s="216">
        <v>444056718.37</v>
      </c>
      <c r="S34" s="235">
        <v>63396</v>
      </c>
      <c r="T34" s="216">
        <v>1002264178.9299999</v>
      </c>
      <c r="U34" s="235">
        <v>2588</v>
      </c>
      <c r="V34" s="216">
        <v>53752653.850000001</v>
      </c>
    </row>
    <row r="35" spans="2:22" x14ac:dyDescent="0.25">
      <c r="B35" s="202" t="s">
        <v>910</v>
      </c>
      <c r="C35" s="606" t="s">
        <v>2</v>
      </c>
      <c r="D35" s="361"/>
      <c r="E35" s="212">
        <v>32278</v>
      </c>
      <c r="F35" s="42">
        <v>7.8850104675846897E-2</v>
      </c>
      <c r="G35" s="43">
        <v>497064067.13999999</v>
      </c>
      <c r="H35" s="42">
        <v>7.6038626214132196E-2</v>
      </c>
      <c r="I35" s="205">
        <v>4775</v>
      </c>
      <c r="J35" s="206">
        <v>36643663.439999998</v>
      </c>
      <c r="K35" s="205">
        <v>27326</v>
      </c>
      <c r="L35" s="206">
        <v>456141498.99000001</v>
      </c>
      <c r="M35" s="205">
        <v>177</v>
      </c>
      <c r="N35" s="206">
        <v>4278904.71</v>
      </c>
      <c r="O35" s="233">
        <v>17120</v>
      </c>
      <c r="P35" s="234">
        <v>298076559.37</v>
      </c>
      <c r="Q35" s="233">
        <v>15158</v>
      </c>
      <c r="R35" s="234">
        <v>198987507.77000001</v>
      </c>
      <c r="S35" s="233">
        <v>30899</v>
      </c>
      <c r="T35" s="234">
        <v>469687640.5</v>
      </c>
      <c r="U35" s="233">
        <v>1379</v>
      </c>
      <c r="V35" s="234">
        <v>27376426.640000001</v>
      </c>
    </row>
    <row r="36" spans="2:22" x14ac:dyDescent="0.25">
      <c r="B36" s="94" t="s">
        <v>911</v>
      </c>
      <c r="C36" s="599" t="s">
        <v>2</v>
      </c>
      <c r="D36" s="361"/>
      <c r="E36" s="214">
        <v>17371</v>
      </c>
      <c r="F36" s="217">
        <v>4.2434635613239201E-2</v>
      </c>
      <c r="G36" s="216">
        <v>256536807.91</v>
      </c>
      <c r="H36" s="217">
        <v>3.9243847496505897E-2</v>
      </c>
      <c r="I36" s="201">
        <v>2823</v>
      </c>
      <c r="J36" s="200">
        <v>20789719.039999999</v>
      </c>
      <c r="K36" s="201">
        <v>14443</v>
      </c>
      <c r="L36" s="200">
        <v>233406086.75999999</v>
      </c>
      <c r="M36" s="201">
        <v>105</v>
      </c>
      <c r="N36" s="200">
        <v>2341002.11</v>
      </c>
      <c r="O36" s="235">
        <v>8917</v>
      </c>
      <c r="P36" s="216">
        <v>149754697.41999999</v>
      </c>
      <c r="Q36" s="235">
        <v>8454</v>
      </c>
      <c r="R36" s="216">
        <v>106782110.48999999</v>
      </c>
      <c r="S36" s="235">
        <v>16772</v>
      </c>
      <c r="T36" s="216">
        <v>244642577.77000001</v>
      </c>
      <c r="U36" s="235">
        <v>599</v>
      </c>
      <c r="V36" s="216">
        <v>11894230.140000001</v>
      </c>
    </row>
    <row r="37" spans="2:22" x14ac:dyDescent="0.25">
      <c r="B37" s="202" t="s">
        <v>912</v>
      </c>
      <c r="C37" s="606" t="s">
        <v>2</v>
      </c>
      <c r="D37" s="361"/>
      <c r="E37" s="212">
        <v>37166</v>
      </c>
      <c r="F37" s="42">
        <v>9.0790724034404996E-2</v>
      </c>
      <c r="G37" s="43">
        <v>594525428.88</v>
      </c>
      <c r="H37" s="42">
        <v>9.0947827151364499E-2</v>
      </c>
      <c r="I37" s="205">
        <v>5744</v>
      </c>
      <c r="J37" s="206">
        <v>47418209.100000001</v>
      </c>
      <c r="K37" s="205">
        <v>31299</v>
      </c>
      <c r="L37" s="206">
        <v>544299749.47000003</v>
      </c>
      <c r="M37" s="205">
        <v>123</v>
      </c>
      <c r="N37" s="206">
        <v>2807470.31</v>
      </c>
      <c r="O37" s="233">
        <v>19345</v>
      </c>
      <c r="P37" s="234">
        <v>346280324.93000001</v>
      </c>
      <c r="Q37" s="233">
        <v>17821</v>
      </c>
      <c r="R37" s="234">
        <v>248245103.94999999</v>
      </c>
      <c r="S37" s="233">
        <v>35723</v>
      </c>
      <c r="T37" s="234">
        <v>559098786.41999996</v>
      </c>
      <c r="U37" s="233">
        <v>1443</v>
      </c>
      <c r="V37" s="234">
        <v>35426642.460000001</v>
      </c>
    </row>
    <row r="38" spans="2:22" x14ac:dyDescent="0.25">
      <c r="B38" s="94" t="s">
        <v>913</v>
      </c>
      <c r="C38" s="599" t="s">
        <v>2</v>
      </c>
      <c r="D38" s="361"/>
      <c r="E38" s="214">
        <v>30779</v>
      </c>
      <c r="F38" s="217">
        <v>7.5188282167974796E-2</v>
      </c>
      <c r="G38" s="216">
        <v>480017478.69999999</v>
      </c>
      <c r="H38" s="217">
        <v>7.3430915755250403E-2</v>
      </c>
      <c r="I38" s="201">
        <v>4833</v>
      </c>
      <c r="J38" s="200">
        <v>38674963.880000003</v>
      </c>
      <c r="K38" s="201">
        <v>25865</v>
      </c>
      <c r="L38" s="200">
        <v>439201206.20999998</v>
      </c>
      <c r="M38" s="201">
        <v>81</v>
      </c>
      <c r="N38" s="200">
        <v>2141308.61</v>
      </c>
      <c r="O38" s="235">
        <v>16257</v>
      </c>
      <c r="P38" s="216">
        <v>284637013.44999999</v>
      </c>
      <c r="Q38" s="235">
        <v>14522</v>
      </c>
      <c r="R38" s="216">
        <v>195380465.25</v>
      </c>
      <c r="S38" s="235">
        <v>29484</v>
      </c>
      <c r="T38" s="216">
        <v>449803201.38999999</v>
      </c>
      <c r="U38" s="235">
        <v>1295</v>
      </c>
      <c r="V38" s="216">
        <v>30214277.309999999</v>
      </c>
    </row>
    <row r="39" spans="2:22" x14ac:dyDescent="0.25">
      <c r="B39" s="207" t="s">
        <v>115</v>
      </c>
      <c r="C39" s="593" t="s">
        <v>2</v>
      </c>
      <c r="D39" s="411"/>
      <c r="E39" s="218">
        <v>409359</v>
      </c>
      <c r="F39" s="219">
        <v>1</v>
      </c>
      <c r="G39" s="220">
        <v>6536994313.1300001</v>
      </c>
      <c r="H39" s="219">
        <v>1</v>
      </c>
      <c r="I39" s="210">
        <v>64490</v>
      </c>
      <c r="J39" s="211">
        <v>524861341.66000003</v>
      </c>
      <c r="K39" s="210">
        <v>343567</v>
      </c>
      <c r="L39" s="211">
        <v>5980652567.1300001</v>
      </c>
      <c r="M39" s="210">
        <v>1302</v>
      </c>
      <c r="N39" s="211">
        <v>31480404.34</v>
      </c>
      <c r="O39" s="236">
        <v>206978</v>
      </c>
      <c r="P39" s="237">
        <v>3760015483.73</v>
      </c>
      <c r="Q39" s="236">
        <v>202381</v>
      </c>
      <c r="R39" s="237">
        <v>2776978829.4000001</v>
      </c>
      <c r="S39" s="236">
        <v>393378</v>
      </c>
      <c r="T39" s="237">
        <v>6175204527.1400003</v>
      </c>
      <c r="U39" s="236">
        <v>15981</v>
      </c>
      <c r="V39" s="237">
        <v>361789785.99000001</v>
      </c>
    </row>
    <row r="40" spans="2:22" x14ac:dyDescent="0.25">
      <c r="B40" s="178" t="s">
        <v>2</v>
      </c>
      <c r="C40" s="570" t="s">
        <v>2</v>
      </c>
      <c r="D40" s="361"/>
      <c r="E40" s="179" t="s">
        <v>2</v>
      </c>
      <c r="F40" s="179" t="s">
        <v>2</v>
      </c>
      <c r="G40" s="179" t="s">
        <v>2</v>
      </c>
      <c r="H40" s="179" t="s">
        <v>2</v>
      </c>
      <c r="I40" s="179" t="s">
        <v>2</v>
      </c>
      <c r="J40" s="179" t="s">
        <v>2</v>
      </c>
      <c r="K40" s="179" t="s">
        <v>2</v>
      </c>
      <c r="L40" s="179" t="s">
        <v>2</v>
      </c>
      <c r="M40" s="179" t="s">
        <v>2</v>
      </c>
      <c r="N40" s="179" t="s">
        <v>2</v>
      </c>
      <c r="O40" s="179" t="s">
        <v>2</v>
      </c>
      <c r="P40" s="179" t="s">
        <v>2</v>
      </c>
      <c r="Q40" s="179" t="s">
        <v>2</v>
      </c>
      <c r="R40" s="179" t="s">
        <v>2</v>
      </c>
      <c r="S40" s="179" t="s">
        <v>2</v>
      </c>
      <c r="T40" s="179" t="s">
        <v>2</v>
      </c>
      <c r="U40" s="179" t="s">
        <v>2</v>
      </c>
      <c r="V40" s="179" t="s">
        <v>2</v>
      </c>
    </row>
    <row r="41" spans="2:22" x14ac:dyDescent="0.25">
      <c r="B41" s="238" t="s">
        <v>2</v>
      </c>
      <c r="C41" s="655" t="s">
        <v>2</v>
      </c>
      <c r="D41" s="361"/>
      <c r="E41" s="179" t="s">
        <v>2</v>
      </c>
      <c r="F41" s="179" t="s">
        <v>2</v>
      </c>
      <c r="G41" s="179" t="s">
        <v>2</v>
      </c>
      <c r="H41" s="179" t="s">
        <v>2</v>
      </c>
      <c r="I41" s="179" t="s">
        <v>2</v>
      </c>
      <c r="J41" s="179" t="s">
        <v>2</v>
      </c>
      <c r="K41" s="179" t="s">
        <v>2</v>
      </c>
      <c r="L41" s="179" t="s">
        <v>2</v>
      </c>
      <c r="M41" s="179" t="s">
        <v>2</v>
      </c>
      <c r="N41" s="179" t="s">
        <v>2</v>
      </c>
      <c r="O41" s="179" t="s">
        <v>2</v>
      </c>
      <c r="P41" s="179" t="s">
        <v>2</v>
      </c>
      <c r="Q41" s="179" t="s">
        <v>2</v>
      </c>
      <c r="R41" s="179" t="s">
        <v>2</v>
      </c>
      <c r="S41" s="179" t="s">
        <v>2</v>
      </c>
      <c r="T41" s="179" t="s">
        <v>2</v>
      </c>
      <c r="U41" s="179" t="s">
        <v>2</v>
      </c>
      <c r="V41" s="179" t="s">
        <v>2</v>
      </c>
    </row>
    <row r="42" spans="2:22" x14ac:dyDescent="0.25">
      <c r="B42" s="178" t="s">
        <v>2</v>
      </c>
      <c r="C42" s="570" t="s">
        <v>2</v>
      </c>
      <c r="D42" s="361"/>
      <c r="E42" s="179" t="s">
        <v>2</v>
      </c>
      <c r="F42" s="179" t="s">
        <v>2</v>
      </c>
      <c r="G42" s="179" t="s">
        <v>2</v>
      </c>
      <c r="H42" s="179" t="s">
        <v>2</v>
      </c>
      <c r="I42" s="179" t="s">
        <v>2</v>
      </c>
      <c r="J42" s="179" t="s">
        <v>2</v>
      </c>
      <c r="K42" s="179" t="s">
        <v>2</v>
      </c>
      <c r="L42" s="179" t="s">
        <v>2</v>
      </c>
      <c r="M42" s="179" t="s">
        <v>2</v>
      </c>
      <c r="N42" s="179" t="s">
        <v>2</v>
      </c>
      <c r="O42" s="179" t="s">
        <v>2</v>
      </c>
      <c r="P42" s="179" t="s">
        <v>2</v>
      </c>
      <c r="Q42" s="179" t="s">
        <v>2</v>
      </c>
      <c r="R42" s="179" t="s">
        <v>2</v>
      </c>
      <c r="S42" s="179" t="s">
        <v>2</v>
      </c>
      <c r="T42" s="179" t="s">
        <v>2</v>
      </c>
      <c r="U42" s="179" t="s">
        <v>2</v>
      </c>
      <c r="V42" s="179" t="s">
        <v>2</v>
      </c>
    </row>
    <row r="43" spans="2:22" x14ac:dyDescent="0.25">
      <c r="B43" s="232" t="s">
        <v>2</v>
      </c>
      <c r="C43" s="658" t="s">
        <v>2</v>
      </c>
      <c r="D43" s="361"/>
      <c r="E43" s="664" t="s">
        <v>839</v>
      </c>
      <c r="F43" s="557"/>
      <c r="G43" s="557"/>
      <c r="H43" s="558"/>
      <c r="I43" s="569" t="s">
        <v>668</v>
      </c>
      <c r="J43" s="411"/>
      <c r="K43" s="411"/>
      <c r="L43" s="411"/>
      <c r="M43" s="411"/>
      <c r="N43" s="402"/>
      <c r="O43" s="569" t="s">
        <v>108</v>
      </c>
      <c r="P43" s="411"/>
      <c r="Q43" s="411"/>
      <c r="R43" s="402"/>
      <c r="S43" s="569" t="s">
        <v>669</v>
      </c>
      <c r="T43" s="411"/>
      <c r="U43" s="411"/>
      <c r="V43" s="402"/>
    </row>
    <row r="44" spans="2:22" ht="18" customHeight="1" x14ac:dyDescent="0.25">
      <c r="C44" s="658" t="s">
        <v>2</v>
      </c>
      <c r="D44" s="361"/>
      <c r="E44" s="659" t="s">
        <v>2</v>
      </c>
      <c r="F44" s="361"/>
      <c r="G44" s="361"/>
      <c r="H44" s="373"/>
      <c r="I44" s="569" t="s">
        <v>670</v>
      </c>
      <c r="J44" s="402"/>
      <c r="K44" s="569" t="s">
        <v>671</v>
      </c>
      <c r="L44" s="402"/>
      <c r="M44" s="569" t="s">
        <v>672</v>
      </c>
      <c r="N44" s="402"/>
      <c r="O44" s="569" t="s">
        <v>673</v>
      </c>
      <c r="P44" s="402"/>
      <c r="Q44" s="569" t="s">
        <v>674</v>
      </c>
      <c r="R44" s="402"/>
      <c r="S44" s="569" t="s">
        <v>675</v>
      </c>
      <c r="T44" s="402"/>
      <c r="U44" s="569" t="s">
        <v>676</v>
      </c>
      <c r="V44" s="402"/>
    </row>
    <row r="45" spans="2:22" ht="60" x14ac:dyDescent="0.25">
      <c r="B45" s="408" t="s">
        <v>914</v>
      </c>
      <c r="C45" s="411"/>
      <c r="D45" s="402"/>
      <c r="E45" s="39" t="s">
        <v>678</v>
      </c>
      <c r="F45" s="39" t="s">
        <v>110</v>
      </c>
      <c r="G45" s="39" t="s">
        <v>111</v>
      </c>
      <c r="H45" s="39" t="s">
        <v>689</v>
      </c>
      <c r="I45" s="180" t="s">
        <v>678</v>
      </c>
      <c r="J45" s="180" t="s">
        <v>111</v>
      </c>
      <c r="K45" s="180" t="s">
        <v>678</v>
      </c>
      <c r="L45" s="180" t="s">
        <v>111</v>
      </c>
      <c r="M45" s="180" t="s">
        <v>678</v>
      </c>
      <c r="N45" s="180" t="s">
        <v>111</v>
      </c>
      <c r="O45" s="180" t="s">
        <v>678</v>
      </c>
      <c r="P45" s="180" t="s">
        <v>111</v>
      </c>
      <c r="Q45" s="180" t="s">
        <v>678</v>
      </c>
      <c r="R45" s="180" t="s">
        <v>111</v>
      </c>
      <c r="S45" s="180" t="s">
        <v>678</v>
      </c>
      <c r="T45" s="180" t="s">
        <v>111</v>
      </c>
      <c r="U45" s="180" t="s">
        <v>678</v>
      </c>
      <c r="V45" s="180" t="s">
        <v>111</v>
      </c>
    </row>
    <row r="46" spans="2:22" x14ac:dyDescent="0.25">
      <c r="B46" s="202" t="s">
        <v>915</v>
      </c>
      <c r="C46" s="606" t="s">
        <v>2</v>
      </c>
      <c r="D46" s="361"/>
      <c r="E46" s="212">
        <v>16930</v>
      </c>
      <c r="F46" s="42">
        <v>4.1357341599915963E-2</v>
      </c>
      <c r="G46" s="43">
        <v>180589844.19</v>
      </c>
      <c r="H46" s="42">
        <v>2.7625822440639568E-2</v>
      </c>
      <c r="I46" s="205">
        <v>0</v>
      </c>
      <c r="J46" s="206">
        <v>0</v>
      </c>
      <c r="K46" s="205">
        <v>16904</v>
      </c>
      <c r="L46" s="206">
        <v>180207021.34</v>
      </c>
      <c r="M46" s="205">
        <v>26</v>
      </c>
      <c r="N46" s="206">
        <v>382822.85</v>
      </c>
      <c r="O46" s="233">
        <v>9966</v>
      </c>
      <c r="P46" s="234">
        <v>114788546.89</v>
      </c>
      <c r="Q46" s="233">
        <v>6964</v>
      </c>
      <c r="R46" s="234">
        <v>65801297.299999997</v>
      </c>
      <c r="S46" s="233">
        <v>16555</v>
      </c>
      <c r="T46" s="234">
        <v>172672940.56999999</v>
      </c>
      <c r="U46" s="233">
        <v>375</v>
      </c>
      <c r="V46" s="234">
        <v>7916903.6200000001</v>
      </c>
    </row>
    <row r="47" spans="2:22" x14ac:dyDescent="0.25">
      <c r="B47" s="94" t="s">
        <v>916</v>
      </c>
      <c r="C47" s="599" t="s">
        <v>2</v>
      </c>
      <c r="D47" s="361"/>
      <c r="E47" s="214">
        <v>22975</v>
      </c>
      <c r="F47" s="217">
        <v>5.6124330966217918E-2</v>
      </c>
      <c r="G47" s="216">
        <v>264609474.08000001</v>
      </c>
      <c r="H47" s="217">
        <v>4.0478767672860565E-2</v>
      </c>
      <c r="I47" s="201">
        <v>0</v>
      </c>
      <c r="J47" s="200">
        <v>0</v>
      </c>
      <c r="K47" s="201">
        <v>22936</v>
      </c>
      <c r="L47" s="200">
        <v>264033663.72</v>
      </c>
      <c r="M47" s="201">
        <v>39</v>
      </c>
      <c r="N47" s="200">
        <v>575810.36</v>
      </c>
      <c r="O47" s="235">
        <v>11984</v>
      </c>
      <c r="P47" s="216">
        <v>149069534.37</v>
      </c>
      <c r="Q47" s="235">
        <v>10991</v>
      </c>
      <c r="R47" s="216">
        <v>115539939.70999999</v>
      </c>
      <c r="S47" s="235">
        <v>22463</v>
      </c>
      <c r="T47" s="216">
        <v>252323746.84</v>
      </c>
      <c r="U47" s="235">
        <v>512</v>
      </c>
      <c r="V47" s="216">
        <v>12285727.24</v>
      </c>
    </row>
    <row r="48" spans="2:22" x14ac:dyDescent="0.25">
      <c r="B48" s="202" t="s">
        <v>917</v>
      </c>
      <c r="C48" s="606" t="s">
        <v>2</v>
      </c>
      <c r="D48" s="361"/>
      <c r="E48" s="212">
        <v>19132</v>
      </c>
      <c r="F48" s="42">
        <v>4.6736483135829433E-2</v>
      </c>
      <c r="G48" s="43">
        <v>225075057.53</v>
      </c>
      <c r="H48" s="42">
        <v>3.4430970373941029E-2</v>
      </c>
      <c r="I48" s="205">
        <v>0</v>
      </c>
      <c r="J48" s="206">
        <v>0</v>
      </c>
      <c r="K48" s="205">
        <v>19086</v>
      </c>
      <c r="L48" s="206">
        <v>224421983.36000001</v>
      </c>
      <c r="M48" s="205">
        <v>46</v>
      </c>
      <c r="N48" s="206">
        <v>653074.17000000004</v>
      </c>
      <c r="O48" s="233">
        <v>11036</v>
      </c>
      <c r="P48" s="234">
        <v>140780892.83000001</v>
      </c>
      <c r="Q48" s="233">
        <v>8096</v>
      </c>
      <c r="R48" s="234">
        <v>84294164.700000003</v>
      </c>
      <c r="S48" s="233">
        <v>18618</v>
      </c>
      <c r="T48" s="234">
        <v>212180867.13999999</v>
      </c>
      <c r="U48" s="233">
        <v>514</v>
      </c>
      <c r="V48" s="234">
        <v>12894190.390000001</v>
      </c>
    </row>
    <row r="49" spans="2:22" x14ac:dyDescent="0.25">
      <c r="B49" s="94" t="s">
        <v>918</v>
      </c>
      <c r="C49" s="599" t="s">
        <v>2</v>
      </c>
      <c r="D49" s="361"/>
      <c r="E49" s="214">
        <v>43977</v>
      </c>
      <c r="F49" s="217">
        <v>0.10742893157350883</v>
      </c>
      <c r="G49" s="216">
        <v>489082215.81999999</v>
      </c>
      <c r="H49" s="217">
        <v>7.4817598485231188E-2</v>
      </c>
      <c r="I49" s="201">
        <v>0</v>
      </c>
      <c r="J49" s="200">
        <v>0</v>
      </c>
      <c r="K49" s="201">
        <v>43898</v>
      </c>
      <c r="L49" s="200">
        <v>488106503.38</v>
      </c>
      <c r="M49" s="201">
        <v>79</v>
      </c>
      <c r="N49" s="200">
        <v>975712.44</v>
      </c>
      <c r="O49" s="235">
        <v>27376</v>
      </c>
      <c r="P49" s="216">
        <v>328353648.75999999</v>
      </c>
      <c r="Q49" s="235">
        <v>16601</v>
      </c>
      <c r="R49" s="216">
        <v>160728567.06</v>
      </c>
      <c r="S49" s="235">
        <v>43130</v>
      </c>
      <c r="T49" s="216">
        <v>468844175.07999998</v>
      </c>
      <c r="U49" s="235">
        <v>847</v>
      </c>
      <c r="V49" s="216">
        <v>20238040.739999998</v>
      </c>
    </row>
    <row r="50" spans="2:22" x14ac:dyDescent="0.25">
      <c r="B50" s="202" t="s">
        <v>919</v>
      </c>
      <c r="C50" s="606" t="s">
        <v>2</v>
      </c>
      <c r="D50" s="361"/>
      <c r="E50" s="212">
        <v>32579</v>
      </c>
      <c r="F50" s="42">
        <v>7.958540058970244E-2</v>
      </c>
      <c r="G50" s="43">
        <v>383913444.18000001</v>
      </c>
      <c r="H50" s="42">
        <v>5.8729352633653607E-2</v>
      </c>
      <c r="I50" s="205">
        <v>0</v>
      </c>
      <c r="J50" s="206">
        <v>0</v>
      </c>
      <c r="K50" s="205">
        <v>32466</v>
      </c>
      <c r="L50" s="206">
        <v>382383162.16000003</v>
      </c>
      <c r="M50" s="205">
        <v>113</v>
      </c>
      <c r="N50" s="206">
        <v>1530282.02</v>
      </c>
      <c r="O50" s="233">
        <v>20566</v>
      </c>
      <c r="P50" s="234">
        <v>260052231.34</v>
      </c>
      <c r="Q50" s="233">
        <v>12013</v>
      </c>
      <c r="R50" s="234">
        <v>123861212.84</v>
      </c>
      <c r="S50" s="233">
        <v>31789</v>
      </c>
      <c r="T50" s="234">
        <v>364114696.92000002</v>
      </c>
      <c r="U50" s="233">
        <v>790</v>
      </c>
      <c r="V50" s="234">
        <v>19798747.260000002</v>
      </c>
    </row>
    <row r="51" spans="2:22" x14ac:dyDescent="0.25">
      <c r="B51" s="94" t="s">
        <v>920</v>
      </c>
      <c r="C51" s="599" t="s">
        <v>2</v>
      </c>
      <c r="D51" s="361"/>
      <c r="E51" s="214">
        <v>47468</v>
      </c>
      <c r="F51" s="217">
        <v>0.1159568984680928</v>
      </c>
      <c r="G51" s="216">
        <v>550226297.49000001</v>
      </c>
      <c r="H51" s="217">
        <v>8.4171145198158256E-2</v>
      </c>
      <c r="I51" s="201">
        <v>0</v>
      </c>
      <c r="J51" s="200">
        <v>0</v>
      </c>
      <c r="K51" s="201">
        <v>47263</v>
      </c>
      <c r="L51" s="200">
        <v>547406527.69000006</v>
      </c>
      <c r="M51" s="201">
        <v>205</v>
      </c>
      <c r="N51" s="200">
        <v>2819769.8</v>
      </c>
      <c r="O51" s="235">
        <v>27804</v>
      </c>
      <c r="P51" s="216">
        <v>347609851.75999999</v>
      </c>
      <c r="Q51" s="235">
        <v>19664</v>
      </c>
      <c r="R51" s="216">
        <v>202616445.72999999</v>
      </c>
      <c r="S51" s="235">
        <v>46375</v>
      </c>
      <c r="T51" s="216">
        <v>527066532.38999999</v>
      </c>
      <c r="U51" s="235">
        <v>1093</v>
      </c>
      <c r="V51" s="216">
        <v>23159765.100000001</v>
      </c>
    </row>
    <row r="52" spans="2:22" x14ac:dyDescent="0.25">
      <c r="B52" s="202" t="s">
        <v>921</v>
      </c>
      <c r="C52" s="606" t="s">
        <v>2</v>
      </c>
      <c r="D52" s="361"/>
      <c r="E52" s="212">
        <v>43329</v>
      </c>
      <c r="F52" s="42">
        <v>0.10584596894168688</v>
      </c>
      <c r="G52" s="43">
        <v>526316122.32999998</v>
      </c>
      <c r="H52" s="42">
        <v>8.0513474101217744E-2</v>
      </c>
      <c r="I52" s="205">
        <v>0</v>
      </c>
      <c r="J52" s="206">
        <v>0</v>
      </c>
      <c r="K52" s="205">
        <v>43128</v>
      </c>
      <c r="L52" s="206">
        <v>523329247.60000002</v>
      </c>
      <c r="M52" s="205">
        <v>201</v>
      </c>
      <c r="N52" s="206">
        <v>2986874.73</v>
      </c>
      <c r="O52" s="233">
        <v>26903</v>
      </c>
      <c r="P52" s="234">
        <v>353786541.97000003</v>
      </c>
      <c r="Q52" s="233">
        <v>16426</v>
      </c>
      <c r="R52" s="234">
        <v>172529580.36000001</v>
      </c>
      <c r="S52" s="233">
        <v>42245</v>
      </c>
      <c r="T52" s="234">
        <v>499676223.81</v>
      </c>
      <c r="U52" s="233">
        <v>1084</v>
      </c>
      <c r="V52" s="234">
        <v>26639898.52</v>
      </c>
    </row>
    <row r="53" spans="2:22" x14ac:dyDescent="0.25">
      <c r="B53" s="94" t="s">
        <v>922</v>
      </c>
      <c r="C53" s="599" t="s">
        <v>2</v>
      </c>
      <c r="D53" s="361"/>
      <c r="E53" s="214">
        <v>49260</v>
      </c>
      <c r="F53" s="217">
        <v>0.12033447414127942</v>
      </c>
      <c r="G53" s="216">
        <v>629192223.36000001</v>
      </c>
      <c r="H53" s="217">
        <v>9.6250997510618053E-2</v>
      </c>
      <c r="I53" s="201">
        <v>0</v>
      </c>
      <c r="J53" s="200">
        <v>0</v>
      </c>
      <c r="K53" s="201">
        <v>49007</v>
      </c>
      <c r="L53" s="200">
        <v>625386301.38</v>
      </c>
      <c r="M53" s="201">
        <v>253</v>
      </c>
      <c r="N53" s="200">
        <v>3805921.98</v>
      </c>
      <c r="O53" s="235">
        <v>29457</v>
      </c>
      <c r="P53" s="216">
        <v>399161167.06</v>
      </c>
      <c r="Q53" s="235">
        <v>19803</v>
      </c>
      <c r="R53" s="216">
        <v>230031056.30000001</v>
      </c>
      <c r="S53" s="235">
        <v>48223</v>
      </c>
      <c r="T53" s="216">
        <v>604365468.51999998</v>
      </c>
      <c r="U53" s="235">
        <v>1037</v>
      </c>
      <c r="V53" s="216">
        <v>24826754.84</v>
      </c>
    </row>
    <row r="54" spans="2:22" x14ac:dyDescent="0.25">
      <c r="B54" s="202" t="s">
        <v>923</v>
      </c>
      <c r="C54" s="606" t="s">
        <v>2</v>
      </c>
      <c r="D54" s="361"/>
      <c r="E54" s="212">
        <v>36813</v>
      </c>
      <c r="F54" s="42">
        <v>8.9928400255032875E-2</v>
      </c>
      <c r="G54" s="43">
        <v>484577968.25</v>
      </c>
      <c r="H54" s="42">
        <v>7.4128558942860329E-2</v>
      </c>
      <c r="I54" s="205">
        <v>0</v>
      </c>
      <c r="J54" s="206">
        <v>0</v>
      </c>
      <c r="K54" s="205">
        <v>36586</v>
      </c>
      <c r="L54" s="206">
        <v>480842828.99000001</v>
      </c>
      <c r="M54" s="205">
        <v>227</v>
      </c>
      <c r="N54" s="206">
        <v>3735139.26</v>
      </c>
      <c r="O54" s="233">
        <v>19245</v>
      </c>
      <c r="P54" s="234">
        <v>285311940.55000001</v>
      </c>
      <c r="Q54" s="233">
        <v>17568</v>
      </c>
      <c r="R54" s="234">
        <v>199266027.69999999</v>
      </c>
      <c r="S54" s="233">
        <v>35996</v>
      </c>
      <c r="T54" s="234">
        <v>463656141.14999998</v>
      </c>
      <c r="U54" s="233">
        <v>817</v>
      </c>
      <c r="V54" s="234">
        <v>20921827.100000001</v>
      </c>
    </row>
    <row r="55" spans="2:22" x14ac:dyDescent="0.25">
      <c r="B55" s="94" t="s">
        <v>924</v>
      </c>
      <c r="C55" s="599" t="s">
        <v>2</v>
      </c>
      <c r="D55" s="361"/>
      <c r="E55" s="214">
        <v>2960</v>
      </c>
      <c r="F55" s="217">
        <v>7.2308169601743213E-3</v>
      </c>
      <c r="G55" s="216">
        <v>43096476.460000001</v>
      </c>
      <c r="H55" s="217">
        <v>6.592705209095529E-3</v>
      </c>
      <c r="I55" s="201">
        <v>0</v>
      </c>
      <c r="J55" s="200">
        <v>0</v>
      </c>
      <c r="K55" s="201">
        <v>2930</v>
      </c>
      <c r="L55" s="200">
        <v>42519985.369999997</v>
      </c>
      <c r="M55" s="201">
        <v>30</v>
      </c>
      <c r="N55" s="200">
        <v>576491.09</v>
      </c>
      <c r="O55" s="235">
        <v>1793</v>
      </c>
      <c r="P55" s="216">
        <v>29853095.289999999</v>
      </c>
      <c r="Q55" s="235">
        <v>1167</v>
      </c>
      <c r="R55" s="216">
        <v>13243381.17</v>
      </c>
      <c r="S55" s="235">
        <v>2871</v>
      </c>
      <c r="T55" s="216">
        <v>40515960.060000002</v>
      </c>
      <c r="U55" s="235">
        <v>89</v>
      </c>
      <c r="V55" s="216">
        <v>2580516.4</v>
      </c>
    </row>
    <row r="56" spans="2:22" x14ac:dyDescent="0.25">
      <c r="B56" s="202" t="s">
        <v>925</v>
      </c>
      <c r="C56" s="606" t="s">
        <v>2</v>
      </c>
      <c r="D56" s="361"/>
      <c r="E56" s="212">
        <v>55</v>
      </c>
      <c r="F56" s="42">
        <v>1.343563962194553E-4</v>
      </c>
      <c r="G56" s="43">
        <v>1635963.01</v>
      </c>
      <c r="H56" s="42">
        <v>2.502622660561378E-4</v>
      </c>
      <c r="I56" s="205">
        <v>0</v>
      </c>
      <c r="J56" s="206">
        <v>0</v>
      </c>
      <c r="K56" s="205">
        <v>55</v>
      </c>
      <c r="L56" s="206">
        <v>1635963.01</v>
      </c>
      <c r="M56" s="205">
        <v>0</v>
      </c>
      <c r="N56" s="206">
        <v>0</v>
      </c>
      <c r="O56" s="233">
        <v>55</v>
      </c>
      <c r="P56" s="234">
        <v>1635963.01</v>
      </c>
      <c r="Q56" s="233">
        <v>0</v>
      </c>
      <c r="R56" s="234">
        <v>0</v>
      </c>
      <c r="S56" s="233">
        <v>50</v>
      </c>
      <c r="T56" s="234">
        <v>1520017.2</v>
      </c>
      <c r="U56" s="233">
        <v>5</v>
      </c>
      <c r="V56" s="234">
        <v>115945.81</v>
      </c>
    </row>
    <row r="57" spans="2:22" x14ac:dyDescent="0.25">
      <c r="B57" s="94" t="s">
        <v>926</v>
      </c>
      <c r="C57" s="599" t="s">
        <v>2</v>
      </c>
      <c r="D57" s="361"/>
      <c r="E57" s="214">
        <v>8</v>
      </c>
      <c r="F57" s="217">
        <v>1.954274854101168E-5</v>
      </c>
      <c r="G57" s="216">
        <v>265820</v>
      </c>
      <c r="H57" s="217">
        <v>4.0663948485633886E-5</v>
      </c>
      <c r="I57" s="201">
        <v>0</v>
      </c>
      <c r="J57" s="200">
        <v>0</v>
      </c>
      <c r="K57" s="201">
        <v>8</v>
      </c>
      <c r="L57" s="200">
        <v>265820</v>
      </c>
      <c r="M57" s="201">
        <v>0</v>
      </c>
      <c r="N57" s="200">
        <v>0</v>
      </c>
      <c r="O57" s="235">
        <v>8</v>
      </c>
      <c r="P57" s="216">
        <v>265820</v>
      </c>
      <c r="Q57" s="235">
        <v>0</v>
      </c>
      <c r="R57" s="216">
        <v>0</v>
      </c>
      <c r="S57" s="235">
        <v>8</v>
      </c>
      <c r="T57" s="216">
        <v>265820</v>
      </c>
      <c r="U57" s="235">
        <v>0</v>
      </c>
      <c r="V57" s="216">
        <v>0</v>
      </c>
    </row>
    <row r="58" spans="2:22" x14ac:dyDescent="0.25">
      <c r="B58" s="202" t="s">
        <v>927</v>
      </c>
      <c r="C58" s="606" t="s">
        <v>2</v>
      </c>
      <c r="D58" s="361"/>
      <c r="E58" s="212">
        <v>0</v>
      </c>
      <c r="F58" s="42">
        <v>0</v>
      </c>
      <c r="G58" s="43">
        <v>0</v>
      </c>
      <c r="H58" s="42">
        <v>0</v>
      </c>
      <c r="I58" s="205">
        <v>0</v>
      </c>
      <c r="J58" s="206">
        <v>0</v>
      </c>
      <c r="K58" s="205">
        <v>0</v>
      </c>
      <c r="L58" s="206">
        <v>0</v>
      </c>
      <c r="M58" s="205">
        <v>0</v>
      </c>
      <c r="N58" s="206">
        <v>0</v>
      </c>
      <c r="O58" s="233">
        <v>0</v>
      </c>
      <c r="P58" s="234">
        <v>0</v>
      </c>
      <c r="Q58" s="233">
        <v>0</v>
      </c>
      <c r="R58" s="234">
        <v>0</v>
      </c>
      <c r="S58" s="233">
        <v>0</v>
      </c>
      <c r="T58" s="234">
        <v>0</v>
      </c>
      <c r="U58" s="233">
        <v>0</v>
      </c>
      <c r="V58" s="234">
        <v>0</v>
      </c>
    </row>
    <row r="59" spans="2:22" x14ac:dyDescent="0.25">
      <c r="B59" s="207" t="s">
        <v>115</v>
      </c>
      <c r="C59" s="593" t="s">
        <v>2</v>
      </c>
      <c r="D59" s="411"/>
      <c r="E59" s="218">
        <v>315486</v>
      </c>
      <c r="F59" s="219">
        <v>0.77068294577620144</v>
      </c>
      <c r="G59" s="220">
        <v>3778580906.7000003</v>
      </c>
      <c r="H59" s="219">
        <v>0.57803031878281763</v>
      </c>
      <c r="I59" s="210">
        <v>0</v>
      </c>
      <c r="J59" s="211">
        <v>0</v>
      </c>
      <c r="K59" s="210">
        <v>314267</v>
      </c>
      <c r="L59" s="211">
        <v>3760539008.000001</v>
      </c>
      <c r="M59" s="210">
        <v>1219</v>
      </c>
      <c r="N59" s="211">
        <v>18041898.699999999</v>
      </c>
      <c r="O59" s="236">
        <v>186193</v>
      </c>
      <c r="P59" s="237">
        <v>2410669233.8300004</v>
      </c>
      <c r="Q59" s="236">
        <v>129293</v>
      </c>
      <c r="R59" s="237">
        <v>1367911672.8700001</v>
      </c>
      <c r="S59" s="236">
        <v>308323</v>
      </c>
      <c r="T59" s="237">
        <v>3607202589.6799998</v>
      </c>
      <c r="U59" s="236">
        <v>7163</v>
      </c>
      <c r="V59" s="237">
        <v>171378317.01999998</v>
      </c>
    </row>
    <row r="60" spans="2:22" x14ac:dyDescent="0.25">
      <c r="B60" s="178" t="s">
        <v>2</v>
      </c>
      <c r="C60" s="570" t="s">
        <v>2</v>
      </c>
      <c r="D60" s="361"/>
      <c r="E60" s="179" t="s">
        <v>2</v>
      </c>
      <c r="F60" s="179" t="s">
        <v>2</v>
      </c>
      <c r="G60" s="179" t="s">
        <v>2</v>
      </c>
      <c r="H60" s="179" t="s">
        <v>2</v>
      </c>
      <c r="I60" s="179" t="s">
        <v>2</v>
      </c>
      <c r="J60" s="179" t="s">
        <v>2</v>
      </c>
      <c r="K60" s="179" t="s">
        <v>2</v>
      </c>
      <c r="L60" s="179" t="s">
        <v>2</v>
      </c>
      <c r="M60" s="179" t="s">
        <v>2</v>
      </c>
      <c r="N60" s="179" t="s">
        <v>2</v>
      </c>
      <c r="O60" s="179" t="s">
        <v>2</v>
      </c>
      <c r="P60" s="179" t="s">
        <v>2</v>
      </c>
      <c r="Q60" s="179" t="s">
        <v>2</v>
      </c>
      <c r="R60" s="179" t="s">
        <v>2</v>
      </c>
      <c r="S60" s="179" t="s">
        <v>2</v>
      </c>
      <c r="T60" s="179" t="s">
        <v>2</v>
      </c>
      <c r="U60" s="179" t="s">
        <v>2</v>
      </c>
      <c r="V60" s="179" t="s">
        <v>2</v>
      </c>
    </row>
    <row r="61" spans="2:22" x14ac:dyDescent="0.25">
      <c r="B61" s="238" t="s">
        <v>2</v>
      </c>
      <c r="C61" s="655" t="s">
        <v>2</v>
      </c>
      <c r="D61" s="361"/>
      <c r="E61" s="179" t="s">
        <v>2</v>
      </c>
      <c r="F61" s="179" t="s">
        <v>2</v>
      </c>
      <c r="G61" s="179" t="s">
        <v>2</v>
      </c>
      <c r="H61" s="179" t="s">
        <v>2</v>
      </c>
      <c r="I61" s="179" t="s">
        <v>2</v>
      </c>
      <c r="J61" s="179" t="s">
        <v>2</v>
      </c>
      <c r="K61" s="179" t="s">
        <v>2</v>
      </c>
      <c r="L61" s="179" t="s">
        <v>2</v>
      </c>
      <c r="M61" s="179" t="s">
        <v>2</v>
      </c>
      <c r="N61" s="179" t="s">
        <v>2</v>
      </c>
      <c r="O61" s="179" t="s">
        <v>2</v>
      </c>
      <c r="P61" s="179" t="s">
        <v>2</v>
      </c>
      <c r="Q61" s="179" t="s">
        <v>2</v>
      </c>
      <c r="R61" s="179" t="s">
        <v>2</v>
      </c>
      <c r="S61" s="179" t="s">
        <v>2</v>
      </c>
      <c r="T61" s="179" t="s">
        <v>2</v>
      </c>
      <c r="U61" s="179" t="s">
        <v>2</v>
      </c>
      <c r="V61" s="179" t="s">
        <v>2</v>
      </c>
    </row>
  </sheetData>
  <sheetProtection algorithmName="SHA-512" hashValue="n21imMzsLbMrZAVHdIQ+CGOCp26ksHBufkpRs0AajBZ5uDF9fu2+8b7bz4Z8wlb/2DKC4Bbg64IrbkUbKFLz+A==" saltValue="IVICLcztrDqC56yVU25/+w==" spinCount="100000" sheet="1" objects="1" scenarios="1"/>
  <mergeCells count="97">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E23:H23"/>
    <mergeCell ref="I23:N23"/>
    <mergeCell ref="O23:R23"/>
    <mergeCell ref="S23:V23"/>
    <mergeCell ref="C24:D24"/>
    <mergeCell ref="E24:H24"/>
    <mergeCell ref="I24:J24"/>
    <mergeCell ref="K24:L24"/>
    <mergeCell ref="M24:N24"/>
    <mergeCell ref="O24:P24"/>
    <mergeCell ref="Q24:R24"/>
    <mergeCell ref="S24:T24"/>
    <mergeCell ref="U24:V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E43:H43"/>
    <mergeCell ref="I43:N43"/>
    <mergeCell ref="O43:R43"/>
    <mergeCell ref="S43:V43"/>
    <mergeCell ref="C44:D44"/>
    <mergeCell ref="E44:H44"/>
    <mergeCell ref="I44:J44"/>
    <mergeCell ref="K44:L44"/>
    <mergeCell ref="M44:N44"/>
    <mergeCell ref="O44:P44"/>
    <mergeCell ref="Q44:R44"/>
    <mergeCell ref="S44:T44"/>
    <mergeCell ref="U44:V44"/>
    <mergeCell ref="B45:D45"/>
    <mergeCell ref="C46:D46"/>
    <mergeCell ref="C47:D47"/>
    <mergeCell ref="C48:D48"/>
    <mergeCell ref="C49:D49"/>
    <mergeCell ref="C50:D50"/>
    <mergeCell ref="C51:D51"/>
    <mergeCell ref="C52:D52"/>
    <mergeCell ref="C53:D53"/>
    <mergeCell ref="C54:D54"/>
    <mergeCell ref="C60:D60"/>
    <mergeCell ref="C61:D61"/>
    <mergeCell ref="C55:D55"/>
    <mergeCell ref="C56:D56"/>
    <mergeCell ref="C57:D57"/>
    <mergeCell ref="C58:D58"/>
    <mergeCell ref="C59:D59"/>
  </mergeCells>
  <pageMargins left="0.23622047244094491" right="0.23622047244094491" top="0.23622047244094491" bottom="0.23622047244094491" header="0.23622047244094491" footer="0.23622047244094491"/>
  <pageSetup scale="35"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141"/>
  <sheetViews>
    <sheetView showGridLines="0" zoomScaleNormal="100" workbookViewId="0">
      <selection activeCell="E7" sqref="E7"/>
    </sheetView>
  </sheetViews>
  <sheetFormatPr baseColWidth="10" defaultColWidth="9.140625" defaultRowHeight="15" x14ac:dyDescent="0.2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x14ac:dyDescent="0.25">
      <c r="A1" s="361"/>
      <c r="B1" s="361"/>
      <c r="C1" s="361"/>
      <c r="D1" s="367" t="s">
        <v>0</v>
      </c>
      <c r="E1" s="361"/>
      <c r="F1" s="361"/>
      <c r="G1" s="361"/>
      <c r="H1" s="361"/>
      <c r="I1" s="361"/>
      <c r="J1" s="361"/>
      <c r="K1" s="361"/>
      <c r="L1" s="361"/>
      <c r="M1" s="361"/>
      <c r="N1" s="361"/>
      <c r="O1" s="361"/>
      <c r="P1" s="361"/>
      <c r="Q1" s="361"/>
      <c r="R1" s="361"/>
      <c r="S1" s="361"/>
      <c r="T1" s="361"/>
      <c r="U1" s="361"/>
      <c r="V1" s="361"/>
      <c r="W1" s="361"/>
    </row>
    <row r="2" spans="1:23" ht="18" customHeight="1" x14ac:dyDescent="0.25">
      <c r="A2" s="361"/>
      <c r="B2" s="361"/>
      <c r="C2" s="361"/>
      <c r="D2" s="367" t="s">
        <v>1</v>
      </c>
      <c r="E2" s="361"/>
      <c r="F2" s="361"/>
      <c r="G2" s="361"/>
      <c r="H2" s="361"/>
      <c r="I2" s="361"/>
      <c r="J2" s="361"/>
      <c r="K2" s="361"/>
      <c r="L2" s="361"/>
      <c r="M2" s="361"/>
      <c r="N2" s="361"/>
      <c r="O2" s="361"/>
      <c r="P2" s="361"/>
      <c r="Q2" s="361"/>
      <c r="R2" s="361"/>
      <c r="S2" s="361"/>
      <c r="T2" s="361"/>
      <c r="U2" s="361"/>
      <c r="V2" s="361"/>
      <c r="W2" s="361"/>
    </row>
    <row r="3" spans="1:23" ht="18" customHeight="1" x14ac:dyDescent="0.25">
      <c r="A3" s="361"/>
      <c r="B3" s="361"/>
      <c r="C3" s="361"/>
      <c r="D3" s="367" t="s">
        <v>2</v>
      </c>
      <c r="E3" s="361"/>
      <c r="F3" s="361"/>
      <c r="G3" s="361"/>
      <c r="H3" s="361"/>
      <c r="I3" s="361"/>
      <c r="J3" s="361"/>
      <c r="K3" s="361"/>
      <c r="L3" s="361"/>
      <c r="M3" s="361"/>
      <c r="N3" s="361"/>
      <c r="O3" s="361"/>
      <c r="P3" s="361"/>
      <c r="Q3" s="361"/>
      <c r="R3" s="361"/>
      <c r="S3" s="361"/>
      <c r="T3" s="361"/>
      <c r="U3" s="361"/>
      <c r="V3" s="361"/>
      <c r="W3" s="361"/>
    </row>
    <row r="4" spans="1:23" ht="18" customHeight="1" x14ac:dyDescent="0.25">
      <c r="B4" s="368" t="s">
        <v>928</v>
      </c>
      <c r="C4" s="361"/>
      <c r="D4" s="361"/>
      <c r="E4" s="361"/>
      <c r="F4" s="361"/>
      <c r="G4" s="361"/>
      <c r="H4" s="361"/>
      <c r="I4" s="361"/>
      <c r="J4" s="361"/>
      <c r="K4" s="361"/>
      <c r="L4" s="361"/>
      <c r="M4" s="361"/>
      <c r="N4" s="361"/>
      <c r="O4" s="361"/>
      <c r="P4" s="361"/>
      <c r="Q4" s="361"/>
      <c r="R4" s="361"/>
      <c r="S4" s="361"/>
      <c r="T4" s="361"/>
      <c r="U4" s="361"/>
      <c r="V4" s="361"/>
      <c r="W4" s="361"/>
    </row>
    <row r="5" spans="1:23" ht="3.2" customHeight="1" x14ac:dyDescent="0.25"/>
    <row r="6" spans="1:23" x14ac:dyDescent="0.25">
      <c r="A6" s="178" t="s">
        <v>2</v>
      </c>
      <c r="B6" s="178" t="s">
        <v>2</v>
      </c>
      <c r="C6" s="570" t="s">
        <v>2</v>
      </c>
      <c r="D6" s="361"/>
      <c r="E6" s="82" t="s">
        <v>2</v>
      </c>
      <c r="F6" s="179" t="s">
        <v>2</v>
      </c>
      <c r="G6" s="179" t="s">
        <v>2</v>
      </c>
      <c r="H6" s="179" t="s">
        <v>2</v>
      </c>
      <c r="I6" s="179" t="s">
        <v>2</v>
      </c>
      <c r="J6" s="179" t="s">
        <v>2</v>
      </c>
      <c r="K6" s="179" t="s">
        <v>2</v>
      </c>
      <c r="L6" s="179" t="s">
        <v>2</v>
      </c>
      <c r="M6" s="179" t="s">
        <v>2</v>
      </c>
      <c r="N6" s="179" t="s">
        <v>2</v>
      </c>
      <c r="O6" s="179" t="s">
        <v>2</v>
      </c>
      <c r="P6" s="179" t="s">
        <v>2</v>
      </c>
      <c r="Q6" s="179" t="s">
        <v>2</v>
      </c>
      <c r="R6" s="179" t="s">
        <v>2</v>
      </c>
      <c r="S6" s="179" t="s">
        <v>2</v>
      </c>
      <c r="T6" s="179" t="s">
        <v>2</v>
      </c>
      <c r="U6" s="179" t="s">
        <v>2</v>
      </c>
      <c r="V6" s="179" t="s">
        <v>2</v>
      </c>
      <c r="W6" s="179" t="s">
        <v>2</v>
      </c>
    </row>
    <row r="7" spans="1:23" x14ac:dyDescent="0.25">
      <c r="A7" s="232" t="s">
        <v>2</v>
      </c>
      <c r="B7" s="232" t="s">
        <v>2</v>
      </c>
      <c r="C7" s="658" t="s">
        <v>2</v>
      </c>
      <c r="D7" s="361"/>
      <c r="E7" s="121" t="s">
        <v>2</v>
      </c>
      <c r="F7" s="664" t="s">
        <v>839</v>
      </c>
      <c r="G7" s="557"/>
      <c r="H7" s="557"/>
      <c r="I7" s="558"/>
      <c r="J7" s="569" t="s">
        <v>668</v>
      </c>
      <c r="K7" s="411"/>
      <c r="L7" s="411"/>
      <c r="M7" s="411"/>
      <c r="N7" s="411"/>
      <c r="O7" s="402"/>
      <c r="P7" s="569" t="s">
        <v>108</v>
      </c>
      <c r="Q7" s="411"/>
      <c r="R7" s="411"/>
      <c r="S7" s="402"/>
      <c r="T7" s="569" t="s">
        <v>669</v>
      </c>
      <c r="U7" s="411"/>
      <c r="V7" s="411"/>
      <c r="W7" s="402"/>
    </row>
    <row r="8" spans="1:23" x14ac:dyDescent="0.25">
      <c r="A8" s="240" t="s">
        <v>2</v>
      </c>
      <c r="C8" s="658" t="s">
        <v>2</v>
      </c>
      <c r="D8" s="361"/>
      <c r="E8" s="121" t="s">
        <v>2</v>
      </c>
      <c r="F8" s="659" t="s">
        <v>2</v>
      </c>
      <c r="G8" s="361"/>
      <c r="H8" s="361"/>
      <c r="I8" s="373"/>
      <c r="J8" s="569" t="s">
        <v>670</v>
      </c>
      <c r="K8" s="402"/>
      <c r="L8" s="569" t="s">
        <v>671</v>
      </c>
      <c r="M8" s="402"/>
      <c r="N8" s="569" t="s">
        <v>672</v>
      </c>
      <c r="O8" s="402"/>
      <c r="P8" s="569" t="s">
        <v>673</v>
      </c>
      <c r="Q8" s="402"/>
      <c r="R8" s="569" t="s">
        <v>674</v>
      </c>
      <c r="S8" s="402"/>
      <c r="T8" s="569" t="s">
        <v>675</v>
      </c>
      <c r="U8" s="402"/>
      <c r="V8" s="569" t="s">
        <v>676</v>
      </c>
      <c r="W8" s="402"/>
    </row>
    <row r="9" spans="1:23" ht="60" x14ac:dyDescent="0.25">
      <c r="A9" s="173" t="s">
        <v>2</v>
      </c>
      <c r="B9" s="408" t="s">
        <v>929</v>
      </c>
      <c r="C9" s="411"/>
      <c r="D9" s="402"/>
      <c r="E9" s="38" t="s">
        <v>930</v>
      </c>
      <c r="F9" s="39" t="s">
        <v>678</v>
      </c>
      <c r="G9" s="39" t="s">
        <v>110</v>
      </c>
      <c r="H9" s="39" t="s">
        <v>111</v>
      </c>
      <c r="I9" s="39" t="s">
        <v>689</v>
      </c>
      <c r="J9" s="180" t="s">
        <v>678</v>
      </c>
      <c r="K9" s="180" t="s">
        <v>111</v>
      </c>
      <c r="L9" s="180" t="s">
        <v>678</v>
      </c>
      <c r="M9" s="180" t="s">
        <v>111</v>
      </c>
      <c r="N9" s="180" t="s">
        <v>678</v>
      </c>
      <c r="O9" s="180" t="s">
        <v>111</v>
      </c>
      <c r="P9" s="180" t="s">
        <v>678</v>
      </c>
      <c r="Q9" s="180" t="s">
        <v>111</v>
      </c>
      <c r="R9" s="180" t="s">
        <v>678</v>
      </c>
      <c r="S9" s="180" t="s">
        <v>111</v>
      </c>
      <c r="T9" s="180" t="s">
        <v>678</v>
      </c>
      <c r="U9" s="180" t="s">
        <v>111</v>
      </c>
      <c r="V9" s="180" t="s">
        <v>678</v>
      </c>
      <c r="W9" s="180" t="s">
        <v>111</v>
      </c>
    </row>
    <row r="10" spans="1:23" x14ac:dyDescent="0.25">
      <c r="B10" s="202" t="s">
        <v>891</v>
      </c>
      <c r="C10" s="606" t="s">
        <v>2</v>
      </c>
      <c r="D10" s="361"/>
      <c r="E10" s="202" t="s">
        <v>931</v>
      </c>
      <c r="F10" s="212">
        <v>24207</v>
      </c>
      <c r="G10" s="42">
        <v>5.9133914241533699E-2</v>
      </c>
      <c r="H10" s="43">
        <v>314880512.22000003</v>
      </c>
      <c r="I10" s="42">
        <v>4.8169005071266598E-2</v>
      </c>
      <c r="J10" s="205">
        <v>2134</v>
      </c>
      <c r="K10" s="206">
        <v>12923932.26</v>
      </c>
      <c r="L10" s="205">
        <v>22073</v>
      </c>
      <c r="M10" s="206">
        <v>301956579.95999998</v>
      </c>
      <c r="N10" s="205">
        <v>0</v>
      </c>
      <c r="O10" s="206">
        <v>0</v>
      </c>
      <c r="P10" s="233">
        <v>12399</v>
      </c>
      <c r="Q10" s="234">
        <v>180643099.25</v>
      </c>
      <c r="R10" s="233">
        <v>11808</v>
      </c>
      <c r="S10" s="234">
        <v>134237412.97</v>
      </c>
      <c r="T10" s="233">
        <v>24070</v>
      </c>
      <c r="U10" s="234">
        <v>313107606.68000001</v>
      </c>
      <c r="V10" s="233">
        <v>137</v>
      </c>
      <c r="W10" s="234">
        <v>1772905.54</v>
      </c>
    </row>
    <row r="11" spans="1:23" x14ac:dyDescent="0.25">
      <c r="B11" s="94" t="s">
        <v>891</v>
      </c>
      <c r="C11" s="599" t="s">
        <v>2</v>
      </c>
      <c r="D11" s="361"/>
      <c r="E11" s="94" t="s">
        <v>932</v>
      </c>
      <c r="F11" s="214">
        <v>21014</v>
      </c>
      <c r="G11" s="217">
        <v>5.1333914730102403E-2</v>
      </c>
      <c r="H11" s="216">
        <v>333872830.56</v>
      </c>
      <c r="I11" s="217">
        <v>5.1074364542339198E-2</v>
      </c>
      <c r="J11" s="205">
        <v>2392</v>
      </c>
      <c r="K11" s="206">
        <v>18043053.010000002</v>
      </c>
      <c r="L11" s="205">
        <v>18622</v>
      </c>
      <c r="M11" s="206">
        <v>315829777.55000001</v>
      </c>
      <c r="N11" s="205">
        <v>0</v>
      </c>
      <c r="O11" s="206">
        <v>0</v>
      </c>
      <c r="P11" s="233">
        <v>8850</v>
      </c>
      <c r="Q11" s="234">
        <v>165540137.41</v>
      </c>
      <c r="R11" s="233">
        <v>12164</v>
      </c>
      <c r="S11" s="234">
        <v>168332693.15000001</v>
      </c>
      <c r="T11" s="233">
        <v>20806</v>
      </c>
      <c r="U11" s="234">
        <v>330399390.14999998</v>
      </c>
      <c r="V11" s="233">
        <v>208</v>
      </c>
      <c r="W11" s="234">
        <v>3473440.41</v>
      </c>
    </row>
    <row r="12" spans="1:23" x14ac:dyDescent="0.25">
      <c r="B12" s="202" t="s">
        <v>891</v>
      </c>
      <c r="C12" s="606" t="s">
        <v>2</v>
      </c>
      <c r="D12" s="361"/>
      <c r="E12" s="202" t="s">
        <v>933</v>
      </c>
      <c r="F12" s="212">
        <v>7403</v>
      </c>
      <c r="G12" s="42">
        <v>1.80843709311387E-2</v>
      </c>
      <c r="H12" s="43">
        <v>119076333.73999999</v>
      </c>
      <c r="I12" s="42">
        <v>1.82157621738827E-2</v>
      </c>
      <c r="J12" s="205">
        <v>1200</v>
      </c>
      <c r="K12" s="206">
        <v>9677784.3699999992</v>
      </c>
      <c r="L12" s="205">
        <v>6203</v>
      </c>
      <c r="M12" s="206">
        <v>109398549.37</v>
      </c>
      <c r="N12" s="205">
        <v>0</v>
      </c>
      <c r="O12" s="206">
        <v>0</v>
      </c>
      <c r="P12" s="233">
        <v>2539</v>
      </c>
      <c r="Q12" s="234">
        <v>51342028.43</v>
      </c>
      <c r="R12" s="233">
        <v>4864</v>
      </c>
      <c r="S12" s="234">
        <v>67734305.310000002</v>
      </c>
      <c r="T12" s="233">
        <v>7293</v>
      </c>
      <c r="U12" s="234">
        <v>117225338.06</v>
      </c>
      <c r="V12" s="233">
        <v>110</v>
      </c>
      <c r="W12" s="234">
        <v>1850995.68</v>
      </c>
    </row>
    <row r="13" spans="1:23" x14ac:dyDescent="0.25">
      <c r="B13" s="94" t="s">
        <v>891</v>
      </c>
      <c r="C13" s="599" t="s">
        <v>2</v>
      </c>
      <c r="D13" s="361"/>
      <c r="E13" s="94" t="s">
        <v>934</v>
      </c>
      <c r="F13" s="214">
        <v>277</v>
      </c>
      <c r="G13" s="217">
        <v>6.7666766823252904E-4</v>
      </c>
      <c r="H13" s="216">
        <v>4954861.96</v>
      </c>
      <c r="I13" s="217">
        <v>7.5797250581170295E-4</v>
      </c>
      <c r="J13" s="205">
        <v>52</v>
      </c>
      <c r="K13" s="206">
        <v>374586.28</v>
      </c>
      <c r="L13" s="205">
        <v>225</v>
      </c>
      <c r="M13" s="206">
        <v>4580275.68</v>
      </c>
      <c r="N13" s="205">
        <v>0</v>
      </c>
      <c r="O13" s="206">
        <v>0</v>
      </c>
      <c r="P13" s="233">
        <v>136</v>
      </c>
      <c r="Q13" s="234">
        <v>3124514.54</v>
      </c>
      <c r="R13" s="233">
        <v>141</v>
      </c>
      <c r="S13" s="234">
        <v>1830347.42</v>
      </c>
      <c r="T13" s="233">
        <v>264</v>
      </c>
      <c r="U13" s="234">
        <v>4739204.96</v>
      </c>
      <c r="V13" s="233">
        <v>13</v>
      </c>
      <c r="W13" s="234">
        <v>215657</v>
      </c>
    </row>
    <row r="14" spans="1:23" x14ac:dyDescent="0.25">
      <c r="B14" s="202" t="s">
        <v>891</v>
      </c>
      <c r="C14" s="606" t="s">
        <v>2</v>
      </c>
      <c r="D14" s="361"/>
      <c r="E14" s="202" t="s">
        <v>935</v>
      </c>
      <c r="F14" s="212">
        <v>7222</v>
      </c>
      <c r="G14" s="42">
        <v>1.7642216245398301E-2</v>
      </c>
      <c r="H14" s="43">
        <v>134474076.16</v>
      </c>
      <c r="I14" s="42">
        <v>2.0571239581759999E-2</v>
      </c>
      <c r="J14" s="205">
        <v>935</v>
      </c>
      <c r="K14" s="206">
        <v>9076530.9499999993</v>
      </c>
      <c r="L14" s="205">
        <v>6287</v>
      </c>
      <c r="M14" s="206">
        <v>125397545.20999999</v>
      </c>
      <c r="N14" s="205">
        <v>0</v>
      </c>
      <c r="O14" s="206">
        <v>0</v>
      </c>
      <c r="P14" s="233">
        <v>2775</v>
      </c>
      <c r="Q14" s="234">
        <v>64702627.710000001</v>
      </c>
      <c r="R14" s="233">
        <v>4447</v>
      </c>
      <c r="S14" s="234">
        <v>69771448.450000003</v>
      </c>
      <c r="T14" s="233">
        <v>7100</v>
      </c>
      <c r="U14" s="234">
        <v>132143454.38</v>
      </c>
      <c r="V14" s="233">
        <v>122</v>
      </c>
      <c r="W14" s="234">
        <v>2330621.7799999998</v>
      </c>
    </row>
    <row r="15" spans="1:23" x14ac:dyDescent="0.25">
      <c r="B15" s="94" t="s">
        <v>891</v>
      </c>
      <c r="C15" s="599" t="s">
        <v>2</v>
      </c>
      <c r="D15" s="361"/>
      <c r="E15" s="94" t="s">
        <v>936</v>
      </c>
      <c r="F15" s="214">
        <v>5627</v>
      </c>
      <c r="G15" s="217">
        <v>1.37458807550341E-2</v>
      </c>
      <c r="H15" s="216">
        <v>106314492.72</v>
      </c>
      <c r="I15" s="217">
        <v>1.6263513111287299E-2</v>
      </c>
      <c r="J15" s="205">
        <v>924</v>
      </c>
      <c r="K15" s="206">
        <v>9365334.9499999993</v>
      </c>
      <c r="L15" s="205">
        <v>4703</v>
      </c>
      <c r="M15" s="206">
        <v>96949157.769999996</v>
      </c>
      <c r="N15" s="205">
        <v>0</v>
      </c>
      <c r="O15" s="206">
        <v>0</v>
      </c>
      <c r="P15" s="233">
        <v>2338</v>
      </c>
      <c r="Q15" s="234">
        <v>53577798.759999998</v>
      </c>
      <c r="R15" s="233">
        <v>3289</v>
      </c>
      <c r="S15" s="234">
        <v>52736693.960000001</v>
      </c>
      <c r="T15" s="233">
        <v>5488</v>
      </c>
      <c r="U15" s="234">
        <v>103274007.05</v>
      </c>
      <c r="V15" s="233">
        <v>139</v>
      </c>
      <c r="W15" s="234">
        <v>3040485.67</v>
      </c>
    </row>
    <row r="16" spans="1:23" x14ac:dyDescent="0.25">
      <c r="B16" s="202" t="s">
        <v>891</v>
      </c>
      <c r="C16" s="606" t="s">
        <v>2</v>
      </c>
      <c r="D16" s="361"/>
      <c r="E16" s="202" t="s">
        <v>937</v>
      </c>
      <c r="F16" s="212">
        <v>190</v>
      </c>
      <c r="G16" s="42">
        <v>4.6414027784902697E-4</v>
      </c>
      <c r="H16" s="43">
        <v>4100824.68</v>
      </c>
      <c r="I16" s="42">
        <v>6.2732572242922297E-4</v>
      </c>
      <c r="J16" s="205">
        <v>36</v>
      </c>
      <c r="K16" s="206">
        <v>410897.63</v>
      </c>
      <c r="L16" s="205">
        <v>154</v>
      </c>
      <c r="M16" s="206">
        <v>3689927.05</v>
      </c>
      <c r="N16" s="205">
        <v>0</v>
      </c>
      <c r="O16" s="206">
        <v>0</v>
      </c>
      <c r="P16" s="233">
        <v>72</v>
      </c>
      <c r="Q16" s="234">
        <v>1947616.18</v>
      </c>
      <c r="R16" s="233">
        <v>118</v>
      </c>
      <c r="S16" s="234">
        <v>2153208.5</v>
      </c>
      <c r="T16" s="233">
        <v>183</v>
      </c>
      <c r="U16" s="234">
        <v>3917001.83</v>
      </c>
      <c r="V16" s="233">
        <v>7</v>
      </c>
      <c r="W16" s="234">
        <v>183822.85</v>
      </c>
    </row>
    <row r="17" spans="2:23" x14ac:dyDescent="0.25">
      <c r="B17" s="94" t="s">
        <v>891</v>
      </c>
      <c r="C17" s="599" t="s">
        <v>2</v>
      </c>
      <c r="D17" s="361"/>
      <c r="E17" s="94" t="s">
        <v>938</v>
      </c>
      <c r="F17" s="214">
        <v>1195</v>
      </c>
      <c r="G17" s="217">
        <v>2.91919806331362E-3</v>
      </c>
      <c r="H17" s="216">
        <v>27688262.52</v>
      </c>
      <c r="I17" s="217">
        <v>4.2356259151681104E-3</v>
      </c>
      <c r="J17" s="205">
        <v>175</v>
      </c>
      <c r="K17" s="206">
        <v>2081850.52</v>
      </c>
      <c r="L17" s="205">
        <v>1020</v>
      </c>
      <c r="M17" s="206">
        <v>25606412</v>
      </c>
      <c r="N17" s="205">
        <v>0</v>
      </c>
      <c r="O17" s="206">
        <v>0</v>
      </c>
      <c r="P17" s="233">
        <v>466</v>
      </c>
      <c r="Q17" s="234">
        <v>13122631.300000001</v>
      </c>
      <c r="R17" s="233">
        <v>729</v>
      </c>
      <c r="S17" s="234">
        <v>14565631.220000001</v>
      </c>
      <c r="T17" s="233">
        <v>1148</v>
      </c>
      <c r="U17" s="234">
        <v>26555164.199999999</v>
      </c>
      <c r="V17" s="233">
        <v>47</v>
      </c>
      <c r="W17" s="234">
        <v>1133098.32</v>
      </c>
    </row>
    <row r="18" spans="2:23" x14ac:dyDescent="0.25">
      <c r="B18" s="202" t="s">
        <v>891</v>
      </c>
      <c r="C18" s="606" t="s">
        <v>2</v>
      </c>
      <c r="D18" s="361"/>
      <c r="E18" s="202" t="s">
        <v>939</v>
      </c>
      <c r="F18" s="212">
        <v>405</v>
      </c>
      <c r="G18" s="42">
        <v>9.8935164488871607E-4</v>
      </c>
      <c r="H18" s="43">
        <v>9639967.9000000004</v>
      </c>
      <c r="I18" s="42">
        <v>1.47467894849434E-3</v>
      </c>
      <c r="J18" s="205">
        <v>99</v>
      </c>
      <c r="K18" s="206">
        <v>1278502.6599999999</v>
      </c>
      <c r="L18" s="205">
        <v>306</v>
      </c>
      <c r="M18" s="206">
        <v>8361465.2400000002</v>
      </c>
      <c r="N18" s="205">
        <v>0</v>
      </c>
      <c r="O18" s="206">
        <v>0</v>
      </c>
      <c r="P18" s="233">
        <v>126</v>
      </c>
      <c r="Q18" s="234">
        <v>3922154.23</v>
      </c>
      <c r="R18" s="233">
        <v>279</v>
      </c>
      <c r="S18" s="234">
        <v>5717813.6699999999</v>
      </c>
      <c r="T18" s="233">
        <v>372</v>
      </c>
      <c r="U18" s="234">
        <v>8684067.6999999993</v>
      </c>
      <c r="V18" s="233">
        <v>33</v>
      </c>
      <c r="W18" s="234">
        <v>955900.2</v>
      </c>
    </row>
    <row r="19" spans="2:23" x14ac:dyDescent="0.25">
      <c r="B19" s="94" t="s">
        <v>891</v>
      </c>
      <c r="C19" s="599" t="s">
        <v>2</v>
      </c>
      <c r="D19" s="361"/>
      <c r="E19" s="94" t="s">
        <v>940</v>
      </c>
      <c r="F19" s="214">
        <v>1518</v>
      </c>
      <c r="G19" s="217">
        <v>3.7082365356569699E-3</v>
      </c>
      <c r="H19" s="216">
        <v>63595349.399999999</v>
      </c>
      <c r="I19" s="217">
        <v>9.7285306294766696E-3</v>
      </c>
      <c r="J19" s="205">
        <v>85</v>
      </c>
      <c r="K19" s="206">
        <v>2425210.04</v>
      </c>
      <c r="L19" s="205">
        <v>1433</v>
      </c>
      <c r="M19" s="206">
        <v>61170139.359999999</v>
      </c>
      <c r="N19" s="205">
        <v>0</v>
      </c>
      <c r="O19" s="206">
        <v>0</v>
      </c>
      <c r="P19" s="233">
        <v>704</v>
      </c>
      <c r="Q19" s="234">
        <v>30713552.489999998</v>
      </c>
      <c r="R19" s="233">
        <v>814</v>
      </c>
      <c r="S19" s="234">
        <v>32881796.91</v>
      </c>
      <c r="T19" s="233">
        <v>878</v>
      </c>
      <c r="U19" s="234">
        <v>35593130.369999997</v>
      </c>
      <c r="V19" s="233">
        <v>640</v>
      </c>
      <c r="W19" s="234">
        <v>28002219.030000001</v>
      </c>
    </row>
    <row r="20" spans="2:23" x14ac:dyDescent="0.25">
      <c r="B20" s="202" t="s">
        <v>891</v>
      </c>
      <c r="C20" s="606" t="s">
        <v>2</v>
      </c>
      <c r="D20" s="361"/>
      <c r="E20" s="202" t="s">
        <v>941</v>
      </c>
      <c r="F20" s="212">
        <v>191</v>
      </c>
      <c r="G20" s="42">
        <v>4.6658312141665398E-4</v>
      </c>
      <c r="H20" s="43">
        <v>12173754.359999999</v>
      </c>
      <c r="I20" s="42">
        <v>1.8622862093589699E-3</v>
      </c>
      <c r="J20" s="205">
        <v>8</v>
      </c>
      <c r="K20" s="206">
        <v>339595.76</v>
      </c>
      <c r="L20" s="205">
        <v>183</v>
      </c>
      <c r="M20" s="206">
        <v>11834158.6</v>
      </c>
      <c r="N20" s="205">
        <v>0</v>
      </c>
      <c r="O20" s="206">
        <v>0</v>
      </c>
      <c r="P20" s="233">
        <v>163</v>
      </c>
      <c r="Q20" s="234">
        <v>10350721.27</v>
      </c>
      <c r="R20" s="233">
        <v>28</v>
      </c>
      <c r="S20" s="234">
        <v>1823033.09</v>
      </c>
      <c r="T20" s="233">
        <v>96</v>
      </c>
      <c r="U20" s="234">
        <v>5960729.25</v>
      </c>
      <c r="V20" s="233">
        <v>95</v>
      </c>
      <c r="W20" s="234">
        <v>6213025.1100000003</v>
      </c>
    </row>
    <row r="21" spans="2:23" x14ac:dyDescent="0.25">
      <c r="B21" s="94" t="s">
        <v>891</v>
      </c>
      <c r="C21" s="599" t="s">
        <v>2</v>
      </c>
      <c r="D21" s="361"/>
      <c r="E21" s="94" t="s">
        <v>942</v>
      </c>
      <c r="F21" s="214">
        <v>17418</v>
      </c>
      <c r="G21" s="217">
        <v>4.25494492609177E-2</v>
      </c>
      <c r="H21" s="216">
        <v>287013403.49000001</v>
      </c>
      <c r="I21" s="217">
        <v>4.3906020066976997E-2</v>
      </c>
      <c r="J21" s="205">
        <v>761</v>
      </c>
      <c r="K21" s="206">
        <v>6968402.6699999999</v>
      </c>
      <c r="L21" s="205">
        <v>16657</v>
      </c>
      <c r="M21" s="206">
        <v>280045000.81999999</v>
      </c>
      <c r="N21" s="205">
        <v>0</v>
      </c>
      <c r="O21" s="206">
        <v>0</v>
      </c>
      <c r="P21" s="233">
        <v>10955</v>
      </c>
      <c r="Q21" s="234">
        <v>190559441.88999999</v>
      </c>
      <c r="R21" s="233">
        <v>6463</v>
      </c>
      <c r="S21" s="234">
        <v>96453961.599999994</v>
      </c>
      <c r="T21" s="233">
        <v>17333</v>
      </c>
      <c r="U21" s="234">
        <v>285507493.27999997</v>
      </c>
      <c r="V21" s="233">
        <v>85</v>
      </c>
      <c r="W21" s="234">
        <v>1505910.21</v>
      </c>
    </row>
    <row r="22" spans="2:23" x14ac:dyDescent="0.25">
      <c r="B22" s="202" t="s">
        <v>891</v>
      </c>
      <c r="C22" s="606" t="s">
        <v>2</v>
      </c>
      <c r="D22" s="361"/>
      <c r="E22" s="202" t="s">
        <v>943</v>
      </c>
      <c r="F22" s="212">
        <v>17143</v>
      </c>
      <c r="G22" s="42">
        <v>4.1877667279820403E-2</v>
      </c>
      <c r="H22" s="43">
        <v>337102530.44999999</v>
      </c>
      <c r="I22" s="42">
        <v>5.1568429510930797E-2</v>
      </c>
      <c r="J22" s="205">
        <v>1178</v>
      </c>
      <c r="K22" s="206">
        <v>10269218.119999999</v>
      </c>
      <c r="L22" s="205">
        <v>15965</v>
      </c>
      <c r="M22" s="206">
        <v>326833312.32999998</v>
      </c>
      <c r="N22" s="205">
        <v>0</v>
      </c>
      <c r="O22" s="206">
        <v>0</v>
      </c>
      <c r="P22" s="233">
        <v>9407</v>
      </c>
      <c r="Q22" s="234">
        <v>205196787.44</v>
      </c>
      <c r="R22" s="233">
        <v>7736</v>
      </c>
      <c r="S22" s="234">
        <v>131905743.01000001</v>
      </c>
      <c r="T22" s="233">
        <v>16968</v>
      </c>
      <c r="U22" s="234">
        <v>333384898.31</v>
      </c>
      <c r="V22" s="233">
        <v>175</v>
      </c>
      <c r="W22" s="234">
        <v>3717632.14</v>
      </c>
    </row>
    <row r="23" spans="2:23" x14ac:dyDescent="0.25">
      <c r="B23" s="94" t="s">
        <v>891</v>
      </c>
      <c r="C23" s="599" t="s">
        <v>2</v>
      </c>
      <c r="D23" s="361"/>
      <c r="E23" s="94" t="s">
        <v>944</v>
      </c>
      <c r="F23" s="214">
        <v>1362</v>
      </c>
      <c r="G23" s="217">
        <v>3.3271529391072402E-3</v>
      </c>
      <c r="H23" s="216">
        <v>45411922.689999998</v>
      </c>
      <c r="I23" s="217">
        <v>6.9469117632222901E-3</v>
      </c>
      <c r="J23" s="205">
        <v>38</v>
      </c>
      <c r="K23" s="206">
        <v>808497.73</v>
      </c>
      <c r="L23" s="205">
        <v>1324</v>
      </c>
      <c r="M23" s="206">
        <v>44603424.960000001</v>
      </c>
      <c r="N23" s="205">
        <v>0</v>
      </c>
      <c r="O23" s="206">
        <v>0</v>
      </c>
      <c r="P23" s="233">
        <v>1145</v>
      </c>
      <c r="Q23" s="234">
        <v>37772713.670000002</v>
      </c>
      <c r="R23" s="233">
        <v>217</v>
      </c>
      <c r="S23" s="234">
        <v>7639209.0199999996</v>
      </c>
      <c r="T23" s="233">
        <v>1070</v>
      </c>
      <c r="U23" s="234">
        <v>35420912.5</v>
      </c>
      <c r="V23" s="233">
        <v>292</v>
      </c>
      <c r="W23" s="234">
        <v>9991010.1899999995</v>
      </c>
    </row>
    <row r="24" spans="2:23" x14ac:dyDescent="0.25">
      <c r="B24" s="202" t="s">
        <v>891</v>
      </c>
      <c r="C24" s="606" t="s">
        <v>2</v>
      </c>
      <c r="D24" s="361"/>
      <c r="E24" s="202" t="s">
        <v>945</v>
      </c>
      <c r="F24" s="212">
        <v>15288</v>
      </c>
      <c r="G24" s="42">
        <v>3.7346192461873297E-2</v>
      </c>
      <c r="H24" s="43">
        <v>396897575.31</v>
      </c>
      <c r="I24" s="42">
        <v>6.07156066378709E-2</v>
      </c>
      <c r="J24" s="205">
        <v>1066</v>
      </c>
      <c r="K24" s="206">
        <v>11770981.84</v>
      </c>
      <c r="L24" s="205">
        <v>14222</v>
      </c>
      <c r="M24" s="206">
        <v>385126593.47000003</v>
      </c>
      <c r="N24" s="205">
        <v>0</v>
      </c>
      <c r="O24" s="206">
        <v>0</v>
      </c>
      <c r="P24" s="233">
        <v>8699</v>
      </c>
      <c r="Q24" s="234">
        <v>255596187.94</v>
      </c>
      <c r="R24" s="233">
        <v>6589</v>
      </c>
      <c r="S24" s="234">
        <v>141301387.37</v>
      </c>
      <c r="T24" s="233">
        <v>14932</v>
      </c>
      <c r="U24" s="234">
        <v>386928296.85000002</v>
      </c>
      <c r="V24" s="233">
        <v>356</v>
      </c>
      <c r="W24" s="234">
        <v>9969278.4600000009</v>
      </c>
    </row>
    <row r="25" spans="2:23" x14ac:dyDescent="0.25">
      <c r="B25" s="94" t="s">
        <v>891</v>
      </c>
      <c r="C25" s="599" t="s">
        <v>2</v>
      </c>
      <c r="D25" s="361"/>
      <c r="E25" s="94" t="s">
        <v>946</v>
      </c>
      <c r="F25" s="214">
        <v>5741</v>
      </c>
      <c r="G25" s="217">
        <v>1.40243649217435E-2</v>
      </c>
      <c r="H25" s="216">
        <v>201724371.69999999</v>
      </c>
      <c r="I25" s="217">
        <v>3.0858887439265899E-2</v>
      </c>
      <c r="J25" s="205">
        <v>561</v>
      </c>
      <c r="K25" s="206">
        <v>9492741.8699999992</v>
      </c>
      <c r="L25" s="205">
        <v>5180</v>
      </c>
      <c r="M25" s="206">
        <v>192231629.83000001</v>
      </c>
      <c r="N25" s="205">
        <v>0</v>
      </c>
      <c r="O25" s="206">
        <v>0</v>
      </c>
      <c r="P25" s="233">
        <v>2990</v>
      </c>
      <c r="Q25" s="234">
        <v>120471650.27</v>
      </c>
      <c r="R25" s="233">
        <v>2751</v>
      </c>
      <c r="S25" s="234">
        <v>81252721.430000007</v>
      </c>
      <c r="T25" s="233">
        <v>5460</v>
      </c>
      <c r="U25" s="234">
        <v>191359247.13</v>
      </c>
      <c r="V25" s="233">
        <v>281</v>
      </c>
      <c r="W25" s="234">
        <v>10365124.57</v>
      </c>
    </row>
    <row r="26" spans="2:23" x14ac:dyDescent="0.25">
      <c r="B26" s="202" t="s">
        <v>891</v>
      </c>
      <c r="C26" s="606" t="s">
        <v>2</v>
      </c>
      <c r="D26" s="361"/>
      <c r="E26" s="202" t="s">
        <v>947</v>
      </c>
      <c r="F26" s="212">
        <v>1497</v>
      </c>
      <c r="G26" s="42">
        <v>3.6569368207368101E-3</v>
      </c>
      <c r="H26" s="43">
        <v>65030700.159999996</v>
      </c>
      <c r="I26" s="42">
        <v>9.9481041354711596E-3</v>
      </c>
      <c r="J26" s="205">
        <v>69</v>
      </c>
      <c r="K26" s="206">
        <v>1645180.03</v>
      </c>
      <c r="L26" s="205">
        <v>1428</v>
      </c>
      <c r="M26" s="206">
        <v>63385520.130000003</v>
      </c>
      <c r="N26" s="205">
        <v>0</v>
      </c>
      <c r="O26" s="206">
        <v>0</v>
      </c>
      <c r="P26" s="233">
        <v>902</v>
      </c>
      <c r="Q26" s="234">
        <v>41560406.079999998</v>
      </c>
      <c r="R26" s="233">
        <v>595</v>
      </c>
      <c r="S26" s="234">
        <v>23470294.079999998</v>
      </c>
      <c r="T26" s="233">
        <v>1390</v>
      </c>
      <c r="U26" s="234">
        <v>60293551.130000003</v>
      </c>
      <c r="V26" s="233">
        <v>107</v>
      </c>
      <c r="W26" s="234">
        <v>4737149.03</v>
      </c>
    </row>
    <row r="27" spans="2:23" x14ac:dyDescent="0.25">
      <c r="B27" s="94" t="s">
        <v>891</v>
      </c>
      <c r="C27" s="599" t="s">
        <v>2</v>
      </c>
      <c r="D27" s="361"/>
      <c r="E27" s="94" t="s">
        <v>948</v>
      </c>
      <c r="F27" s="214">
        <v>98</v>
      </c>
      <c r="G27" s="217">
        <v>2.3939866962739299E-4</v>
      </c>
      <c r="H27" s="216">
        <v>6318189.1600000001</v>
      </c>
      <c r="I27" s="217">
        <v>9.6652817141197199E-4</v>
      </c>
      <c r="J27" s="205">
        <v>14</v>
      </c>
      <c r="K27" s="206">
        <v>383966.62</v>
      </c>
      <c r="L27" s="205">
        <v>84</v>
      </c>
      <c r="M27" s="206">
        <v>5934222.54</v>
      </c>
      <c r="N27" s="205">
        <v>0</v>
      </c>
      <c r="O27" s="206">
        <v>0</v>
      </c>
      <c r="P27" s="233">
        <v>20</v>
      </c>
      <c r="Q27" s="234">
        <v>1434077.4</v>
      </c>
      <c r="R27" s="233">
        <v>78</v>
      </c>
      <c r="S27" s="234">
        <v>4884111.76</v>
      </c>
      <c r="T27" s="233">
        <v>91</v>
      </c>
      <c r="U27" s="234">
        <v>5765517.5300000003</v>
      </c>
      <c r="V27" s="233">
        <v>7</v>
      </c>
      <c r="W27" s="234">
        <v>552671.63</v>
      </c>
    </row>
    <row r="28" spans="2:23" x14ac:dyDescent="0.25">
      <c r="B28" s="202" t="s">
        <v>891</v>
      </c>
      <c r="C28" s="606" t="s">
        <v>2</v>
      </c>
      <c r="D28" s="361"/>
      <c r="E28" s="202" t="s">
        <v>949</v>
      </c>
      <c r="F28" s="212">
        <v>77</v>
      </c>
      <c r="G28" s="42">
        <v>1.88098954707237E-4</v>
      </c>
      <c r="H28" s="43">
        <v>4138048.81</v>
      </c>
      <c r="I28" s="42">
        <v>6.3302010247866497E-4</v>
      </c>
      <c r="J28" s="205">
        <v>6</v>
      </c>
      <c r="K28" s="206">
        <v>183409.41</v>
      </c>
      <c r="L28" s="205">
        <v>71</v>
      </c>
      <c r="M28" s="206">
        <v>3954639.4</v>
      </c>
      <c r="N28" s="205">
        <v>0</v>
      </c>
      <c r="O28" s="206">
        <v>0</v>
      </c>
      <c r="P28" s="233">
        <v>31</v>
      </c>
      <c r="Q28" s="234">
        <v>1719111.84</v>
      </c>
      <c r="R28" s="233">
        <v>46</v>
      </c>
      <c r="S28" s="234">
        <v>2418936.9700000002</v>
      </c>
      <c r="T28" s="233">
        <v>71</v>
      </c>
      <c r="U28" s="234">
        <v>3621505.48</v>
      </c>
      <c r="V28" s="233">
        <v>6</v>
      </c>
      <c r="W28" s="234">
        <v>516543.33</v>
      </c>
    </row>
    <row r="29" spans="2:23" x14ac:dyDescent="0.25">
      <c r="B29" s="94" t="s">
        <v>891</v>
      </c>
      <c r="C29" s="599" t="s">
        <v>2</v>
      </c>
      <c r="D29" s="361"/>
      <c r="E29" s="94" t="s">
        <v>950</v>
      </c>
      <c r="F29" s="214">
        <v>83</v>
      </c>
      <c r="G29" s="217">
        <v>2.0275601611299601E-4</v>
      </c>
      <c r="H29" s="216">
        <v>7299549.4400000004</v>
      </c>
      <c r="I29" s="217">
        <v>1.11665225489616E-3</v>
      </c>
      <c r="J29" s="205">
        <v>9</v>
      </c>
      <c r="K29" s="206">
        <v>518439.27</v>
      </c>
      <c r="L29" s="205">
        <v>74</v>
      </c>
      <c r="M29" s="206">
        <v>6781110.1699999999</v>
      </c>
      <c r="N29" s="205">
        <v>0</v>
      </c>
      <c r="O29" s="206">
        <v>0</v>
      </c>
      <c r="P29" s="233">
        <v>73</v>
      </c>
      <c r="Q29" s="234">
        <v>6388631.4000000004</v>
      </c>
      <c r="R29" s="233">
        <v>10</v>
      </c>
      <c r="S29" s="234">
        <v>910918.04</v>
      </c>
      <c r="T29" s="233">
        <v>19</v>
      </c>
      <c r="U29" s="234">
        <v>1530661.16</v>
      </c>
      <c r="V29" s="233">
        <v>64</v>
      </c>
      <c r="W29" s="234">
        <v>5768888.2800000003</v>
      </c>
    </row>
    <row r="30" spans="2:23" x14ac:dyDescent="0.25">
      <c r="B30" s="202" t="s">
        <v>891</v>
      </c>
      <c r="C30" s="606" t="s">
        <v>2</v>
      </c>
      <c r="D30" s="361"/>
      <c r="E30" s="202" t="s">
        <v>951</v>
      </c>
      <c r="F30" s="212">
        <v>670</v>
      </c>
      <c r="G30" s="42">
        <v>1.63670519030973E-3</v>
      </c>
      <c r="H30" s="43">
        <v>24858795.52</v>
      </c>
      <c r="I30" s="42">
        <v>3.8027867746602498E-3</v>
      </c>
      <c r="J30" s="205">
        <v>34</v>
      </c>
      <c r="K30" s="206">
        <v>628325.31000000006</v>
      </c>
      <c r="L30" s="205">
        <v>636</v>
      </c>
      <c r="M30" s="206">
        <v>24230470.210000001</v>
      </c>
      <c r="N30" s="205">
        <v>0</v>
      </c>
      <c r="O30" s="206">
        <v>0</v>
      </c>
      <c r="P30" s="233">
        <v>495</v>
      </c>
      <c r="Q30" s="234">
        <v>18580275.84</v>
      </c>
      <c r="R30" s="233">
        <v>175</v>
      </c>
      <c r="S30" s="234">
        <v>6278519.6799999997</v>
      </c>
      <c r="T30" s="233">
        <v>633</v>
      </c>
      <c r="U30" s="234">
        <v>23400979.809999999</v>
      </c>
      <c r="V30" s="233">
        <v>37</v>
      </c>
      <c r="W30" s="234">
        <v>1457815.71</v>
      </c>
    </row>
    <row r="31" spans="2:23" x14ac:dyDescent="0.25">
      <c r="B31" s="94" t="s">
        <v>891</v>
      </c>
      <c r="C31" s="599" t="s">
        <v>2</v>
      </c>
      <c r="D31" s="361"/>
      <c r="E31" s="94" t="s">
        <v>952</v>
      </c>
      <c r="F31" s="214">
        <v>122</v>
      </c>
      <c r="G31" s="217">
        <v>2.9802691525042797E-4</v>
      </c>
      <c r="H31" s="216">
        <v>8754672.1799999997</v>
      </c>
      <c r="I31" s="217">
        <v>1.33925038949715E-3</v>
      </c>
      <c r="J31" s="205">
        <v>11</v>
      </c>
      <c r="K31" s="206">
        <v>400911.99</v>
      </c>
      <c r="L31" s="205">
        <v>111</v>
      </c>
      <c r="M31" s="206">
        <v>8353760.1900000004</v>
      </c>
      <c r="N31" s="205">
        <v>0</v>
      </c>
      <c r="O31" s="206">
        <v>0</v>
      </c>
      <c r="P31" s="233">
        <v>81</v>
      </c>
      <c r="Q31" s="234">
        <v>5641884.9800000004</v>
      </c>
      <c r="R31" s="233">
        <v>41</v>
      </c>
      <c r="S31" s="234">
        <v>3112787.2</v>
      </c>
      <c r="T31" s="233">
        <v>104</v>
      </c>
      <c r="U31" s="234">
        <v>7492646.7300000004</v>
      </c>
      <c r="V31" s="233">
        <v>18</v>
      </c>
      <c r="W31" s="234">
        <v>1262025.45</v>
      </c>
    </row>
    <row r="32" spans="2:23" x14ac:dyDescent="0.25">
      <c r="B32" s="202" t="s">
        <v>891</v>
      </c>
      <c r="C32" s="606" t="s">
        <v>2</v>
      </c>
      <c r="D32" s="361"/>
      <c r="E32" s="202" t="s">
        <v>953</v>
      </c>
      <c r="F32" s="212">
        <v>505</v>
      </c>
      <c r="G32" s="42">
        <v>1.23363600165136E-3</v>
      </c>
      <c r="H32" s="43">
        <v>15592511.199999999</v>
      </c>
      <c r="I32" s="42">
        <v>2.3852722601703001E-3</v>
      </c>
      <c r="J32" s="205">
        <v>48</v>
      </c>
      <c r="K32" s="206">
        <v>715241.74</v>
      </c>
      <c r="L32" s="205">
        <v>457</v>
      </c>
      <c r="M32" s="206">
        <v>14877269.460000001</v>
      </c>
      <c r="N32" s="205">
        <v>0</v>
      </c>
      <c r="O32" s="206">
        <v>0</v>
      </c>
      <c r="P32" s="233">
        <v>230</v>
      </c>
      <c r="Q32" s="234">
        <v>7802298.8799999999</v>
      </c>
      <c r="R32" s="233">
        <v>275</v>
      </c>
      <c r="S32" s="234">
        <v>7790212.3200000003</v>
      </c>
      <c r="T32" s="233">
        <v>494</v>
      </c>
      <c r="U32" s="234">
        <v>15279691.52</v>
      </c>
      <c r="V32" s="233">
        <v>11</v>
      </c>
      <c r="W32" s="234">
        <v>312819.68</v>
      </c>
    </row>
    <row r="33" spans="1:23" x14ac:dyDescent="0.25">
      <c r="B33" s="94" t="s">
        <v>891</v>
      </c>
      <c r="C33" s="599" t="s">
        <v>2</v>
      </c>
      <c r="D33" s="361"/>
      <c r="E33" s="94" t="s">
        <v>954</v>
      </c>
      <c r="F33" s="214">
        <v>372</v>
      </c>
      <c r="G33" s="217">
        <v>9.0873780715704298E-4</v>
      </c>
      <c r="H33" s="216">
        <v>15246454.68</v>
      </c>
      <c r="I33" s="217">
        <v>2.3323340895947302E-3</v>
      </c>
      <c r="J33" s="205">
        <v>18</v>
      </c>
      <c r="K33" s="206">
        <v>282420.36</v>
      </c>
      <c r="L33" s="205">
        <v>354</v>
      </c>
      <c r="M33" s="206">
        <v>14964034.32</v>
      </c>
      <c r="N33" s="205">
        <v>0</v>
      </c>
      <c r="O33" s="206">
        <v>0</v>
      </c>
      <c r="P33" s="233">
        <v>192</v>
      </c>
      <c r="Q33" s="234">
        <v>8176053.2599999998</v>
      </c>
      <c r="R33" s="233">
        <v>180</v>
      </c>
      <c r="S33" s="234">
        <v>7070401.4199999999</v>
      </c>
      <c r="T33" s="233">
        <v>346</v>
      </c>
      <c r="U33" s="234">
        <v>14120557.23</v>
      </c>
      <c r="V33" s="233">
        <v>26</v>
      </c>
      <c r="W33" s="234">
        <v>1125897.45</v>
      </c>
    </row>
    <row r="34" spans="1:23" x14ac:dyDescent="0.25">
      <c r="B34" s="202" t="s">
        <v>891</v>
      </c>
      <c r="C34" s="606" t="s">
        <v>2</v>
      </c>
      <c r="D34" s="361"/>
      <c r="E34" s="202" t="s">
        <v>955</v>
      </c>
      <c r="F34" s="212">
        <v>428</v>
      </c>
      <c r="G34" s="42">
        <v>1.0455370469441201E-3</v>
      </c>
      <c r="H34" s="43">
        <v>16926071.48</v>
      </c>
      <c r="I34" s="42">
        <v>2.5892743161796601E-3</v>
      </c>
      <c r="J34" s="205">
        <v>36</v>
      </c>
      <c r="K34" s="206">
        <v>688595.55</v>
      </c>
      <c r="L34" s="205">
        <v>392</v>
      </c>
      <c r="M34" s="206">
        <v>16237475.93</v>
      </c>
      <c r="N34" s="205">
        <v>0</v>
      </c>
      <c r="O34" s="206">
        <v>0</v>
      </c>
      <c r="P34" s="233">
        <v>196</v>
      </c>
      <c r="Q34" s="234">
        <v>8899955.6999999993</v>
      </c>
      <c r="R34" s="233">
        <v>232</v>
      </c>
      <c r="S34" s="234">
        <v>8026115.7800000003</v>
      </c>
      <c r="T34" s="233">
        <v>414</v>
      </c>
      <c r="U34" s="234">
        <v>16224945.93</v>
      </c>
      <c r="V34" s="233">
        <v>14</v>
      </c>
      <c r="W34" s="234">
        <v>701125.55</v>
      </c>
    </row>
    <row r="35" spans="1:23" x14ac:dyDescent="0.25">
      <c r="B35" s="94" t="s">
        <v>891</v>
      </c>
      <c r="C35" s="599" t="s">
        <v>2</v>
      </c>
      <c r="D35" s="361"/>
      <c r="E35" s="94" t="s">
        <v>956</v>
      </c>
      <c r="F35" s="214">
        <v>375</v>
      </c>
      <c r="G35" s="217">
        <v>9.16066337859922E-4</v>
      </c>
      <c r="H35" s="216">
        <v>21104272.940000001</v>
      </c>
      <c r="I35" s="217">
        <v>3.2284367905308798E-3</v>
      </c>
      <c r="J35" s="205">
        <v>33</v>
      </c>
      <c r="K35" s="206">
        <v>719453.08</v>
      </c>
      <c r="L35" s="205">
        <v>342</v>
      </c>
      <c r="M35" s="206">
        <v>20384819.859999999</v>
      </c>
      <c r="N35" s="205">
        <v>0</v>
      </c>
      <c r="O35" s="206">
        <v>0</v>
      </c>
      <c r="P35" s="233">
        <v>178</v>
      </c>
      <c r="Q35" s="234">
        <v>11169084.279999999</v>
      </c>
      <c r="R35" s="233">
        <v>197</v>
      </c>
      <c r="S35" s="234">
        <v>9935188.6600000001</v>
      </c>
      <c r="T35" s="233">
        <v>338</v>
      </c>
      <c r="U35" s="234">
        <v>18964384.93</v>
      </c>
      <c r="V35" s="233">
        <v>37</v>
      </c>
      <c r="W35" s="234">
        <v>2139888.0099999998</v>
      </c>
    </row>
    <row r="36" spans="1:23" x14ac:dyDescent="0.25">
      <c r="B36" s="202" t="s">
        <v>891</v>
      </c>
      <c r="C36" s="606" t="s">
        <v>2</v>
      </c>
      <c r="D36" s="361"/>
      <c r="E36" s="202" t="s">
        <v>957</v>
      </c>
      <c r="F36" s="212">
        <v>1</v>
      </c>
      <c r="G36" s="42">
        <v>2.44284356762646E-6</v>
      </c>
      <c r="H36" s="43">
        <v>6477.72</v>
      </c>
      <c r="I36" s="42">
        <v>9.9093248207193003E-7</v>
      </c>
      <c r="J36" s="205">
        <v>1</v>
      </c>
      <c r="K36" s="206">
        <v>6477.72</v>
      </c>
      <c r="L36" s="205">
        <v>0</v>
      </c>
      <c r="M36" s="206">
        <v>0</v>
      </c>
      <c r="N36" s="205">
        <v>0</v>
      </c>
      <c r="O36" s="206">
        <v>0</v>
      </c>
      <c r="P36" s="233">
        <v>0</v>
      </c>
      <c r="Q36" s="234">
        <v>0</v>
      </c>
      <c r="R36" s="233">
        <v>1</v>
      </c>
      <c r="S36" s="234">
        <v>6477.72</v>
      </c>
      <c r="T36" s="233">
        <v>1</v>
      </c>
      <c r="U36" s="234">
        <v>6477.72</v>
      </c>
      <c r="V36" s="233">
        <v>0</v>
      </c>
      <c r="W36" s="234">
        <v>0</v>
      </c>
    </row>
    <row r="37" spans="1:23" x14ac:dyDescent="0.25">
      <c r="B37" s="94" t="s">
        <v>891</v>
      </c>
      <c r="C37" s="599" t="s">
        <v>2</v>
      </c>
      <c r="D37" s="361"/>
      <c r="E37" s="94" t="s">
        <v>958</v>
      </c>
      <c r="F37" s="214">
        <v>4670</v>
      </c>
      <c r="G37" s="217">
        <v>1.1408079460815601E-2</v>
      </c>
      <c r="H37" s="216">
        <v>87587414.75</v>
      </c>
      <c r="I37" s="217">
        <v>1.33987289195089E-2</v>
      </c>
      <c r="J37" s="205">
        <v>472</v>
      </c>
      <c r="K37" s="206">
        <v>3873792.43</v>
      </c>
      <c r="L37" s="205">
        <v>4198</v>
      </c>
      <c r="M37" s="206">
        <v>83713622.319999993</v>
      </c>
      <c r="N37" s="205">
        <v>0</v>
      </c>
      <c r="O37" s="206">
        <v>0</v>
      </c>
      <c r="P37" s="233">
        <v>2162</v>
      </c>
      <c r="Q37" s="234">
        <v>48283763.899999999</v>
      </c>
      <c r="R37" s="233">
        <v>2508</v>
      </c>
      <c r="S37" s="234">
        <v>39303650.850000001</v>
      </c>
      <c r="T37" s="233">
        <v>4618</v>
      </c>
      <c r="U37" s="234">
        <v>86413924.049999997</v>
      </c>
      <c r="V37" s="233">
        <v>52</v>
      </c>
      <c r="W37" s="234">
        <v>1173490.7</v>
      </c>
    </row>
    <row r="38" spans="1:23" x14ac:dyDescent="0.25">
      <c r="A38" s="186" t="s">
        <v>2</v>
      </c>
      <c r="B38" s="207" t="s">
        <v>959</v>
      </c>
      <c r="C38" s="593" t="s">
        <v>2</v>
      </c>
      <c r="D38" s="411"/>
      <c r="E38" s="207" t="s">
        <v>2</v>
      </c>
      <c r="F38" s="218">
        <v>135099</v>
      </c>
      <c r="G38" s="219">
        <v>0.33002572314276701</v>
      </c>
      <c r="H38" s="220">
        <v>2671784227.9000001</v>
      </c>
      <c r="I38" s="219">
        <v>0.40871753896642399</v>
      </c>
      <c r="J38" s="210">
        <v>12395</v>
      </c>
      <c r="K38" s="211">
        <v>115353334.17</v>
      </c>
      <c r="L38" s="210">
        <v>122704</v>
      </c>
      <c r="M38" s="211">
        <v>2556430893.73</v>
      </c>
      <c r="N38" s="210">
        <v>0</v>
      </c>
      <c r="O38" s="211">
        <v>0</v>
      </c>
      <c r="P38" s="236">
        <v>68324</v>
      </c>
      <c r="Q38" s="237">
        <v>1548239206.3399999</v>
      </c>
      <c r="R38" s="236">
        <v>66775</v>
      </c>
      <c r="S38" s="237">
        <v>1123545021.5599999</v>
      </c>
      <c r="T38" s="236">
        <v>131980</v>
      </c>
      <c r="U38" s="237">
        <v>2567314785.9200001</v>
      </c>
      <c r="V38" s="236">
        <v>3119</v>
      </c>
      <c r="W38" s="237">
        <v>104469441.98</v>
      </c>
    </row>
    <row r="39" spans="1:23" x14ac:dyDescent="0.25">
      <c r="B39" s="202" t="s">
        <v>892</v>
      </c>
      <c r="C39" s="606" t="s">
        <v>2</v>
      </c>
      <c r="D39" s="361"/>
      <c r="E39" s="202" t="s">
        <v>960</v>
      </c>
      <c r="F39" s="212">
        <v>424</v>
      </c>
      <c r="G39" s="42">
        <v>1.0357656726736201E-3</v>
      </c>
      <c r="H39" s="43">
        <v>39577165.329999998</v>
      </c>
      <c r="I39" s="42">
        <v>6.0543368150874103E-3</v>
      </c>
      <c r="J39" s="205">
        <v>56</v>
      </c>
      <c r="K39" s="206">
        <v>3085381.67</v>
      </c>
      <c r="L39" s="205">
        <v>367</v>
      </c>
      <c r="M39" s="206">
        <v>36491783.659999996</v>
      </c>
      <c r="N39" s="205">
        <v>1</v>
      </c>
      <c r="O39" s="206">
        <v>0</v>
      </c>
      <c r="P39" s="233">
        <v>165</v>
      </c>
      <c r="Q39" s="234">
        <v>18314579.07</v>
      </c>
      <c r="R39" s="233">
        <v>259</v>
      </c>
      <c r="S39" s="234">
        <v>21262586.260000002</v>
      </c>
      <c r="T39" s="233">
        <v>361</v>
      </c>
      <c r="U39" s="234">
        <v>32999967.239999998</v>
      </c>
      <c r="V39" s="233">
        <v>63</v>
      </c>
      <c r="W39" s="234">
        <v>6577198.0899999999</v>
      </c>
    </row>
    <row r="40" spans="1:23" x14ac:dyDescent="0.25">
      <c r="B40" s="94" t="s">
        <v>892</v>
      </c>
      <c r="C40" s="599" t="s">
        <v>2</v>
      </c>
      <c r="D40" s="361"/>
      <c r="E40" s="94" t="s">
        <v>961</v>
      </c>
      <c r="F40" s="214">
        <v>1</v>
      </c>
      <c r="G40" s="217">
        <v>2.44284356762646E-6</v>
      </c>
      <c r="H40" s="216">
        <v>11898</v>
      </c>
      <c r="I40" s="217">
        <v>1.8201025471449599E-6</v>
      </c>
      <c r="J40" s="205">
        <v>1</v>
      </c>
      <c r="K40" s="206">
        <v>11898</v>
      </c>
      <c r="L40" s="205">
        <v>0</v>
      </c>
      <c r="M40" s="206">
        <v>0</v>
      </c>
      <c r="N40" s="205">
        <v>0</v>
      </c>
      <c r="O40" s="206">
        <v>0</v>
      </c>
      <c r="P40" s="233">
        <v>0</v>
      </c>
      <c r="Q40" s="234">
        <v>0</v>
      </c>
      <c r="R40" s="233">
        <v>1</v>
      </c>
      <c r="S40" s="234">
        <v>11898</v>
      </c>
      <c r="T40" s="233">
        <v>1</v>
      </c>
      <c r="U40" s="234">
        <v>11898</v>
      </c>
      <c r="V40" s="233">
        <v>0</v>
      </c>
      <c r="W40" s="234">
        <v>0</v>
      </c>
    </row>
    <row r="41" spans="1:23" x14ac:dyDescent="0.25">
      <c r="B41" s="202" t="s">
        <v>892</v>
      </c>
      <c r="C41" s="606" t="s">
        <v>2</v>
      </c>
      <c r="D41" s="361"/>
      <c r="E41" s="202" t="s">
        <v>962</v>
      </c>
      <c r="F41" s="212">
        <v>2</v>
      </c>
      <c r="G41" s="42">
        <v>4.8856871352529199E-6</v>
      </c>
      <c r="H41" s="43">
        <v>13869.31</v>
      </c>
      <c r="I41" s="42">
        <v>2.12166468802681E-6</v>
      </c>
      <c r="J41" s="205">
        <v>2</v>
      </c>
      <c r="K41" s="206">
        <v>13869.31</v>
      </c>
      <c r="L41" s="205">
        <v>0</v>
      </c>
      <c r="M41" s="206">
        <v>0</v>
      </c>
      <c r="N41" s="205">
        <v>0</v>
      </c>
      <c r="O41" s="206">
        <v>0</v>
      </c>
      <c r="P41" s="233">
        <v>0</v>
      </c>
      <c r="Q41" s="234">
        <v>0</v>
      </c>
      <c r="R41" s="233">
        <v>2</v>
      </c>
      <c r="S41" s="234">
        <v>13869.31</v>
      </c>
      <c r="T41" s="233">
        <v>2</v>
      </c>
      <c r="U41" s="234">
        <v>13869.31</v>
      </c>
      <c r="V41" s="233">
        <v>0</v>
      </c>
      <c r="W41" s="234">
        <v>0</v>
      </c>
    </row>
    <row r="42" spans="1:23" x14ac:dyDescent="0.25">
      <c r="B42" s="94" t="s">
        <v>892</v>
      </c>
      <c r="C42" s="599" t="s">
        <v>2</v>
      </c>
      <c r="D42" s="361"/>
      <c r="E42" s="94" t="s">
        <v>963</v>
      </c>
      <c r="F42" s="214">
        <v>1</v>
      </c>
      <c r="G42" s="217">
        <v>2.44284356762646E-6</v>
      </c>
      <c r="H42" s="216">
        <v>16103.42</v>
      </c>
      <c r="I42" s="217">
        <v>2.4634287913720799E-6</v>
      </c>
      <c r="J42" s="205">
        <v>1</v>
      </c>
      <c r="K42" s="206">
        <v>16103.42</v>
      </c>
      <c r="L42" s="205">
        <v>0</v>
      </c>
      <c r="M42" s="206">
        <v>0</v>
      </c>
      <c r="N42" s="205">
        <v>0</v>
      </c>
      <c r="O42" s="206">
        <v>0</v>
      </c>
      <c r="P42" s="233">
        <v>0</v>
      </c>
      <c r="Q42" s="234">
        <v>0</v>
      </c>
      <c r="R42" s="233">
        <v>1</v>
      </c>
      <c r="S42" s="234">
        <v>16103.42</v>
      </c>
      <c r="T42" s="233">
        <v>1</v>
      </c>
      <c r="U42" s="234">
        <v>16103.42</v>
      </c>
      <c r="V42" s="233">
        <v>0</v>
      </c>
      <c r="W42" s="234">
        <v>0</v>
      </c>
    </row>
    <row r="43" spans="1:23" x14ac:dyDescent="0.25">
      <c r="B43" s="202" t="s">
        <v>892</v>
      </c>
      <c r="C43" s="606" t="s">
        <v>2</v>
      </c>
      <c r="D43" s="361"/>
      <c r="E43" s="202" t="s">
        <v>964</v>
      </c>
      <c r="F43" s="212">
        <v>313</v>
      </c>
      <c r="G43" s="42">
        <v>7.6461003666708201E-4</v>
      </c>
      <c r="H43" s="43">
        <v>23634476.219999999</v>
      </c>
      <c r="I43" s="42">
        <v>3.6154959126289202E-3</v>
      </c>
      <c r="J43" s="205">
        <v>54</v>
      </c>
      <c r="K43" s="206">
        <v>1894725.35</v>
      </c>
      <c r="L43" s="205">
        <v>259</v>
      </c>
      <c r="M43" s="206">
        <v>21739750.870000001</v>
      </c>
      <c r="N43" s="205">
        <v>0</v>
      </c>
      <c r="O43" s="206">
        <v>0</v>
      </c>
      <c r="P43" s="233">
        <v>61</v>
      </c>
      <c r="Q43" s="234">
        <v>6514446.3899999997</v>
      </c>
      <c r="R43" s="233">
        <v>252</v>
      </c>
      <c r="S43" s="234">
        <v>17120029.829999998</v>
      </c>
      <c r="T43" s="233">
        <v>280</v>
      </c>
      <c r="U43" s="234">
        <v>20745290.800000001</v>
      </c>
      <c r="V43" s="233">
        <v>33</v>
      </c>
      <c r="W43" s="234">
        <v>2889185.42</v>
      </c>
    </row>
    <row r="44" spans="1:23" x14ac:dyDescent="0.25">
      <c r="B44" s="94" t="s">
        <v>892</v>
      </c>
      <c r="C44" s="599" t="s">
        <v>2</v>
      </c>
      <c r="D44" s="361"/>
      <c r="E44" s="94" t="s">
        <v>965</v>
      </c>
      <c r="F44" s="214">
        <v>289</v>
      </c>
      <c r="G44" s="217">
        <v>7.0598179104404695E-4</v>
      </c>
      <c r="H44" s="216">
        <v>26123605.850000001</v>
      </c>
      <c r="I44" s="217">
        <v>3.9962717724151796E-3</v>
      </c>
      <c r="J44" s="205">
        <v>64</v>
      </c>
      <c r="K44" s="206">
        <v>2778751.97</v>
      </c>
      <c r="L44" s="205">
        <v>225</v>
      </c>
      <c r="M44" s="206">
        <v>23344853.879999999</v>
      </c>
      <c r="N44" s="205">
        <v>0</v>
      </c>
      <c r="O44" s="206">
        <v>0</v>
      </c>
      <c r="P44" s="233">
        <v>95</v>
      </c>
      <c r="Q44" s="234">
        <v>12591419.52</v>
      </c>
      <c r="R44" s="233">
        <v>194</v>
      </c>
      <c r="S44" s="234">
        <v>13532186.33</v>
      </c>
      <c r="T44" s="233">
        <v>253</v>
      </c>
      <c r="U44" s="234">
        <v>22404409.719999999</v>
      </c>
      <c r="V44" s="233">
        <v>36</v>
      </c>
      <c r="W44" s="234">
        <v>3719196.13</v>
      </c>
    </row>
    <row r="45" spans="1:23" x14ac:dyDescent="0.25">
      <c r="B45" s="202" t="s">
        <v>892</v>
      </c>
      <c r="C45" s="606" t="s">
        <v>2</v>
      </c>
      <c r="D45" s="361"/>
      <c r="E45" s="202" t="s">
        <v>966</v>
      </c>
      <c r="F45" s="212">
        <v>66</v>
      </c>
      <c r="G45" s="42">
        <v>1.6122767546334599E-4</v>
      </c>
      <c r="H45" s="43">
        <v>5439271.5899999999</v>
      </c>
      <c r="I45" s="42">
        <v>8.3207531312591999E-4</v>
      </c>
      <c r="J45" s="205">
        <v>16</v>
      </c>
      <c r="K45" s="206">
        <v>684174.52</v>
      </c>
      <c r="L45" s="205">
        <v>50</v>
      </c>
      <c r="M45" s="206">
        <v>4755097.07</v>
      </c>
      <c r="N45" s="205">
        <v>0</v>
      </c>
      <c r="O45" s="206">
        <v>0</v>
      </c>
      <c r="P45" s="233">
        <v>22</v>
      </c>
      <c r="Q45" s="234">
        <v>2488193.3199999998</v>
      </c>
      <c r="R45" s="233">
        <v>44</v>
      </c>
      <c r="S45" s="234">
        <v>2951078.27</v>
      </c>
      <c r="T45" s="233">
        <v>53</v>
      </c>
      <c r="U45" s="234">
        <v>4188311.54</v>
      </c>
      <c r="V45" s="233">
        <v>13</v>
      </c>
      <c r="W45" s="234">
        <v>1250960.05</v>
      </c>
    </row>
    <row r="46" spans="1:23" x14ac:dyDescent="0.25">
      <c r="B46" s="94" t="s">
        <v>892</v>
      </c>
      <c r="C46" s="599" t="s">
        <v>2</v>
      </c>
      <c r="D46" s="361"/>
      <c r="E46" s="94" t="s">
        <v>967</v>
      </c>
      <c r="F46" s="214">
        <v>32</v>
      </c>
      <c r="G46" s="217">
        <v>7.8170994164046705E-5</v>
      </c>
      <c r="H46" s="216">
        <v>2097117.08</v>
      </c>
      <c r="I46" s="217">
        <v>3.2080754235747099E-4</v>
      </c>
      <c r="J46" s="205">
        <v>7</v>
      </c>
      <c r="K46" s="206">
        <v>303884.99</v>
      </c>
      <c r="L46" s="205">
        <v>25</v>
      </c>
      <c r="M46" s="206">
        <v>1793232.09</v>
      </c>
      <c r="N46" s="205">
        <v>0</v>
      </c>
      <c r="O46" s="206">
        <v>0</v>
      </c>
      <c r="P46" s="233">
        <v>5</v>
      </c>
      <c r="Q46" s="234">
        <v>343518.6</v>
      </c>
      <c r="R46" s="233">
        <v>27</v>
      </c>
      <c r="S46" s="234">
        <v>1753598.48</v>
      </c>
      <c r="T46" s="233">
        <v>26</v>
      </c>
      <c r="U46" s="234">
        <v>1715839.93</v>
      </c>
      <c r="V46" s="233">
        <v>6</v>
      </c>
      <c r="W46" s="234">
        <v>381277.15</v>
      </c>
    </row>
    <row r="47" spans="1:23" x14ac:dyDescent="0.25">
      <c r="A47" s="186" t="s">
        <v>2</v>
      </c>
      <c r="B47" s="207" t="s">
        <v>968</v>
      </c>
      <c r="C47" s="593" t="s">
        <v>2</v>
      </c>
      <c r="D47" s="411"/>
      <c r="E47" s="207" t="s">
        <v>2</v>
      </c>
      <c r="F47" s="218">
        <v>1128</v>
      </c>
      <c r="G47" s="219">
        <v>2.75552754428265E-3</v>
      </c>
      <c r="H47" s="220">
        <v>96913506.799999997</v>
      </c>
      <c r="I47" s="219">
        <v>1.4825392551641401E-2</v>
      </c>
      <c r="J47" s="210">
        <v>201</v>
      </c>
      <c r="K47" s="211">
        <v>8788789.2300000004</v>
      </c>
      <c r="L47" s="210">
        <v>926</v>
      </c>
      <c r="M47" s="211">
        <v>88124717.569999993</v>
      </c>
      <c r="N47" s="210">
        <v>1</v>
      </c>
      <c r="O47" s="211">
        <v>0</v>
      </c>
      <c r="P47" s="236">
        <v>348</v>
      </c>
      <c r="Q47" s="237">
        <v>40252156.899999999</v>
      </c>
      <c r="R47" s="236">
        <v>780</v>
      </c>
      <c r="S47" s="237">
        <v>56661349.899999999</v>
      </c>
      <c r="T47" s="236">
        <v>977</v>
      </c>
      <c r="U47" s="237">
        <v>82095689.959999993</v>
      </c>
      <c r="V47" s="236">
        <v>151</v>
      </c>
      <c r="W47" s="237">
        <v>14817816.84</v>
      </c>
    </row>
    <row r="48" spans="1:23" x14ac:dyDescent="0.25">
      <c r="B48" s="202" t="s">
        <v>893</v>
      </c>
      <c r="C48" s="606" t="s">
        <v>2</v>
      </c>
      <c r="D48" s="361"/>
      <c r="E48" s="202" t="s">
        <v>969</v>
      </c>
      <c r="F48" s="212">
        <v>57</v>
      </c>
      <c r="G48" s="42">
        <v>1.3924208335470799E-4</v>
      </c>
      <c r="H48" s="43">
        <v>1566733.84</v>
      </c>
      <c r="I48" s="42">
        <v>2.3967189888066901E-4</v>
      </c>
      <c r="J48" s="205">
        <v>2</v>
      </c>
      <c r="K48" s="206">
        <v>16509.38</v>
      </c>
      <c r="L48" s="205">
        <v>55</v>
      </c>
      <c r="M48" s="206">
        <v>1550224.46</v>
      </c>
      <c r="N48" s="205">
        <v>0</v>
      </c>
      <c r="O48" s="206">
        <v>0</v>
      </c>
      <c r="P48" s="233">
        <v>48</v>
      </c>
      <c r="Q48" s="234">
        <v>1357468.36</v>
      </c>
      <c r="R48" s="233">
        <v>9</v>
      </c>
      <c r="S48" s="234">
        <v>209265.48</v>
      </c>
      <c r="T48" s="233">
        <v>54</v>
      </c>
      <c r="U48" s="234">
        <v>1484665.27</v>
      </c>
      <c r="V48" s="233">
        <v>3</v>
      </c>
      <c r="W48" s="234">
        <v>82068.570000000007</v>
      </c>
    </row>
    <row r="49" spans="1:23" x14ac:dyDescent="0.25">
      <c r="B49" s="94" t="s">
        <v>893</v>
      </c>
      <c r="C49" s="599" t="s">
        <v>2</v>
      </c>
      <c r="D49" s="361"/>
      <c r="E49" s="94" t="s">
        <v>970</v>
      </c>
      <c r="F49" s="214">
        <v>435</v>
      </c>
      <c r="G49" s="217">
        <v>1.0626369519175099E-3</v>
      </c>
      <c r="H49" s="216">
        <v>12365263.98</v>
      </c>
      <c r="I49" s="217">
        <v>1.8915824900082199E-3</v>
      </c>
      <c r="J49" s="205">
        <v>1</v>
      </c>
      <c r="K49" s="206">
        <v>3911.09</v>
      </c>
      <c r="L49" s="205">
        <v>434</v>
      </c>
      <c r="M49" s="206">
        <v>12361352.890000001</v>
      </c>
      <c r="N49" s="205">
        <v>0</v>
      </c>
      <c r="O49" s="206">
        <v>0</v>
      </c>
      <c r="P49" s="233">
        <v>415</v>
      </c>
      <c r="Q49" s="234">
        <v>11792903.890000001</v>
      </c>
      <c r="R49" s="233">
        <v>20</v>
      </c>
      <c r="S49" s="234">
        <v>572360.09</v>
      </c>
      <c r="T49" s="233">
        <v>404</v>
      </c>
      <c r="U49" s="234">
        <v>11458538.789999999</v>
      </c>
      <c r="V49" s="233">
        <v>31</v>
      </c>
      <c r="W49" s="234">
        <v>906725.19</v>
      </c>
    </row>
    <row r="50" spans="1:23" x14ac:dyDescent="0.25">
      <c r="B50" s="202" t="s">
        <v>893</v>
      </c>
      <c r="C50" s="606" t="s">
        <v>2</v>
      </c>
      <c r="D50" s="361"/>
      <c r="E50" s="202" t="s">
        <v>971</v>
      </c>
      <c r="F50" s="212">
        <v>1574</v>
      </c>
      <c r="G50" s="42">
        <v>3.8450357754440498E-3</v>
      </c>
      <c r="H50" s="43">
        <v>35765824.009999998</v>
      </c>
      <c r="I50" s="42">
        <v>5.4712949555672597E-3</v>
      </c>
      <c r="J50" s="205">
        <v>32</v>
      </c>
      <c r="K50" s="206">
        <v>295599.82</v>
      </c>
      <c r="L50" s="205">
        <v>1542</v>
      </c>
      <c r="M50" s="206">
        <v>35470224.189999998</v>
      </c>
      <c r="N50" s="205">
        <v>0</v>
      </c>
      <c r="O50" s="206">
        <v>0</v>
      </c>
      <c r="P50" s="233">
        <v>1410</v>
      </c>
      <c r="Q50" s="234">
        <v>32275175.98</v>
      </c>
      <c r="R50" s="233">
        <v>164</v>
      </c>
      <c r="S50" s="234">
        <v>3490648.03</v>
      </c>
      <c r="T50" s="233">
        <v>1563</v>
      </c>
      <c r="U50" s="234">
        <v>35528603.310000002</v>
      </c>
      <c r="V50" s="233">
        <v>11</v>
      </c>
      <c r="W50" s="234">
        <v>237220.7</v>
      </c>
    </row>
    <row r="51" spans="1:23" x14ac:dyDescent="0.25">
      <c r="B51" s="94" t="s">
        <v>893</v>
      </c>
      <c r="C51" s="599" t="s">
        <v>2</v>
      </c>
      <c r="D51" s="361"/>
      <c r="E51" s="94" t="s">
        <v>972</v>
      </c>
      <c r="F51" s="214">
        <v>60</v>
      </c>
      <c r="G51" s="217">
        <v>1.4657061405758801E-4</v>
      </c>
      <c r="H51" s="216">
        <v>1394370.47</v>
      </c>
      <c r="I51" s="217">
        <v>2.1330452547577001E-4</v>
      </c>
      <c r="J51" s="205">
        <v>3</v>
      </c>
      <c r="K51" s="206">
        <v>63570.35</v>
      </c>
      <c r="L51" s="205">
        <v>57</v>
      </c>
      <c r="M51" s="206">
        <v>1330800.1200000001</v>
      </c>
      <c r="N51" s="205">
        <v>0</v>
      </c>
      <c r="O51" s="206">
        <v>0</v>
      </c>
      <c r="P51" s="233">
        <v>35</v>
      </c>
      <c r="Q51" s="234">
        <v>793674.32</v>
      </c>
      <c r="R51" s="233">
        <v>25</v>
      </c>
      <c r="S51" s="234">
        <v>600696.15</v>
      </c>
      <c r="T51" s="233">
        <v>58</v>
      </c>
      <c r="U51" s="234">
        <v>1342785.18</v>
      </c>
      <c r="V51" s="233">
        <v>2</v>
      </c>
      <c r="W51" s="234">
        <v>51585.29</v>
      </c>
    </row>
    <row r="52" spans="1:23" x14ac:dyDescent="0.25">
      <c r="A52" s="186" t="s">
        <v>2</v>
      </c>
      <c r="B52" s="207" t="s">
        <v>973</v>
      </c>
      <c r="C52" s="593" t="s">
        <v>2</v>
      </c>
      <c r="D52" s="411"/>
      <c r="E52" s="207" t="s">
        <v>2</v>
      </c>
      <c r="F52" s="218">
        <v>2126</v>
      </c>
      <c r="G52" s="219">
        <v>5.1934854247738501E-3</v>
      </c>
      <c r="H52" s="220">
        <v>51092192.299999997</v>
      </c>
      <c r="I52" s="219">
        <v>7.8158538699319106E-3</v>
      </c>
      <c r="J52" s="210">
        <v>38</v>
      </c>
      <c r="K52" s="211">
        <v>379590.64</v>
      </c>
      <c r="L52" s="210">
        <v>2088</v>
      </c>
      <c r="M52" s="211">
        <v>50712601.659999996</v>
      </c>
      <c r="N52" s="210">
        <v>0</v>
      </c>
      <c r="O52" s="211">
        <v>0</v>
      </c>
      <c r="P52" s="236">
        <v>1908</v>
      </c>
      <c r="Q52" s="237">
        <v>46219222.549999997</v>
      </c>
      <c r="R52" s="236">
        <v>218</v>
      </c>
      <c r="S52" s="237">
        <v>4872969.75</v>
      </c>
      <c r="T52" s="236">
        <v>2079</v>
      </c>
      <c r="U52" s="237">
        <v>49814592.549999997</v>
      </c>
      <c r="V52" s="236">
        <v>47</v>
      </c>
      <c r="W52" s="237">
        <v>1277599.75</v>
      </c>
    </row>
    <row r="53" spans="1:23" x14ac:dyDescent="0.25">
      <c r="B53" s="202" t="s">
        <v>894</v>
      </c>
      <c r="C53" s="606" t="s">
        <v>2</v>
      </c>
      <c r="D53" s="361"/>
      <c r="E53" s="202" t="s">
        <v>974</v>
      </c>
      <c r="F53" s="212">
        <v>41</v>
      </c>
      <c r="G53" s="42">
        <v>1.00156586272685E-4</v>
      </c>
      <c r="H53" s="43">
        <v>6576398.75</v>
      </c>
      <c r="I53" s="42">
        <v>1.00602791359186E-3</v>
      </c>
      <c r="J53" s="205">
        <v>6</v>
      </c>
      <c r="K53" s="206">
        <v>600907.15</v>
      </c>
      <c r="L53" s="205">
        <v>35</v>
      </c>
      <c r="M53" s="206">
        <v>5975491.5999999996</v>
      </c>
      <c r="N53" s="205">
        <v>0</v>
      </c>
      <c r="O53" s="206">
        <v>0</v>
      </c>
      <c r="P53" s="233">
        <v>17</v>
      </c>
      <c r="Q53" s="234">
        <v>3065609.39</v>
      </c>
      <c r="R53" s="233">
        <v>24</v>
      </c>
      <c r="S53" s="234">
        <v>3510789.36</v>
      </c>
      <c r="T53" s="233">
        <v>36</v>
      </c>
      <c r="U53" s="234">
        <v>5802963.9000000004</v>
      </c>
      <c r="V53" s="233">
        <v>5</v>
      </c>
      <c r="W53" s="234">
        <v>773434.85</v>
      </c>
    </row>
    <row r="54" spans="1:23" x14ac:dyDescent="0.25">
      <c r="B54" s="94" t="s">
        <v>894</v>
      </c>
      <c r="C54" s="599" t="s">
        <v>2</v>
      </c>
      <c r="D54" s="361"/>
      <c r="E54" s="94" t="s">
        <v>975</v>
      </c>
      <c r="F54" s="214">
        <v>2</v>
      </c>
      <c r="G54" s="217">
        <v>4.8856871352529199E-6</v>
      </c>
      <c r="H54" s="216">
        <v>33763.46</v>
      </c>
      <c r="I54" s="217">
        <v>5.1649823118529804E-6</v>
      </c>
      <c r="J54" s="205">
        <v>2</v>
      </c>
      <c r="K54" s="206">
        <v>33763.46</v>
      </c>
      <c r="L54" s="205">
        <v>0</v>
      </c>
      <c r="M54" s="206">
        <v>0</v>
      </c>
      <c r="N54" s="205">
        <v>0</v>
      </c>
      <c r="O54" s="206">
        <v>0</v>
      </c>
      <c r="P54" s="233">
        <v>0</v>
      </c>
      <c r="Q54" s="234">
        <v>0</v>
      </c>
      <c r="R54" s="233">
        <v>2</v>
      </c>
      <c r="S54" s="234">
        <v>33763.46</v>
      </c>
      <c r="T54" s="233">
        <v>2</v>
      </c>
      <c r="U54" s="234">
        <v>33763.46</v>
      </c>
      <c r="V54" s="233">
        <v>0</v>
      </c>
      <c r="W54" s="234">
        <v>0</v>
      </c>
    </row>
    <row r="55" spans="1:23" x14ac:dyDescent="0.25">
      <c r="B55" s="202" t="s">
        <v>894</v>
      </c>
      <c r="C55" s="606" t="s">
        <v>2</v>
      </c>
      <c r="D55" s="361"/>
      <c r="E55" s="202" t="s">
        <v>976</v>
      </c>
      <c r="F55" s="212">
        <v>96</v>
      </c>
      <c r="G55" s="42">
        <v>2.3451298249214001E-4</v>
      </c>
      <c r="H55" s="43">
        <v>10892297.27</v>
      </c>
      <c r="I55" s="42">
        <v>1.6662546651022899E-3</v>
      </c>
      <c r="J55" s="205">
        <v>18</v>
      </c>
      <c r="K55" s="206">
        <v>1138989.93</v>
      </c>
      <c r="L55" s="205">
        <v>77</v>
      </c>
      <c r="M55" s="206">
        <v>9644935.9499999993</v>
      </c>
      <c r="N55" s="205">
        <v>1</v>
      </c>
      <c r="O55" s="206">
        <v>108371.39</v>
      </c>
      <c r="P55" s="233">
        <v>30</v>
      </c>
      <c r="Q55" s="234">
        <v>4314128.08</v>
      </c>
      <c r="R55" s="233">
        <v>66</v>
      </c>
      <c r="S55" s="234">
        <v>6578169.1900000004</v>
      </c>
      <c r="T55" s="233">
        <v>83</v>
      </c>
      <c r="U55" s="234">
        <v>9495025.4199999999</v>
      </c>
      <c r="V55" s="233">
        <v>13</v>
      </c>
      <c r="W55" s="234">
        <v>1397271.85</v>
      </c>
    </row>
    <row r="56" spans="1:23" x14ac:dyDescent="0.25">
      <c r="B56" s="94" t="s">
        <v>894</v>
      </c>
      <c r="C56" s="599" t="s">
        <v>2</v>
      </c>
      <c r="D56" s="361"/>
      <c r="E56" s="94" t="s">
        <v>977</v>
      </c>
      <c r="F56" s="214">
        <v>128</v>
      </c>
      <c r="G56" s="217">
        <v>3.1268397665618698E-4</v>
      </c>
      <c r="H56" s="216">
        <v>17501996.960000001</v>
      </c>
      <c r="I56" s="217">
        <v>2.67737680677587E-3</v>
      </c>
      <c r="J56" s="205">
        <v>12</v>
      </c>
      <c r="K56" s="206">
        <v>741822.57</v>
      </c>
      <c r="L56" s="205">
        <v>114</v>
      </c>
      <c r="M56" s="206">
        <v>16482086.619999999</v>
      </c>
      <c r="N56" s="205">
        <v>2</v>
      </c>
      <c r="O56" s="206">
        <v>278087.77</v>
      </c>
      <c r="P56" s="233">
        <v>70</v>
      </c>
      <c r="Q56" s="234">
        <v>8658458.7799999993</v>
      </c>
      <c r="R56" s="233">
        <v>58</v>
      </c>
      <c r="S56" s="234">
        <v>8843538.1799999997</v>
      </c>
      <c r="T56" s="233">
        <v>106</v>
      </c>
      <c r="U56" s="234">
        <v>14290563.720000001</v>
      </c>
      <c r="V56" s="233">
        <v>22</v>
      </c>
      <c r="W56" s="234">
        <v>3211433.24</v>
      </c>
    </row>
    <row r="57" spans="1:23" x14ac:dyDescent="0.25">
      <c r="A57" s="186" t="s">
        <v>2</v>
      </c>
      <c r="B57" s="207" t="s">
        <v>978</v>
      </c>
      <c r="C57" s="593" t="s">
        <v>2</v>
      </c>
      <c r="D57" s="411"/>
      <c r="E57" s="207" t="s">
        <v>2</v>
      </c>
      <c r="F57" s="218">
        <v>267</v>
      </c>
      <c r="G57" s="219">
        <v>6.5223923255626503E-4</v>
      </c>
      <c r="H57" s="220">
        <v>35004456.439999998</v>
      </c>
      <c r="I57" s="219">
        <v>5.3548243677818703E-3</v>
      </c>
      <c r="J57" s="210">
        <v>38</v>
      </c>
      <c r="K57" s="211">
        <v>2515483.11</v>
      </c>
      <c r="L57" s="210">
        <v>226</v>
      </c>
      <c r="M57" s="211">
        <v>32102514.170000002</v>
      </c>
      <c r="N57" s="210">
        <v>3</v>
      </c>
      <c r="O57" s="211">
        <v>386459.16</v>
      </c>
      <c r="P57" s="236">
        <v>117</v>
      </c>
      <c r="Q57" s="237">
        <v>16038196.25</v>
      </c>
      <c r="R57" s="236">
        <v>150</v>
      </c>
      <c r="S57" s="237">
        <v>18966260.190000001</v>
      </c>
      <c r="T57" s="236">
        <v>227</v>
      </c>
      <c r="U57" s="237">
        <v>29622316.5</v>
      </c>
      <c r="V57" s="236">
        <v>40</v>
      </c>
      <c r="W57" s="237">
        <v>5382139.9400000004</v>
      </c>
    </row>
    <row r="58" spans="1:23" x14ac:dyDescent="0.25">
      <c r="B58" s="202" t="s">
        <v>895</v>
      </c>
      <c r="C58" s="606" t="s">
        <v>2</v>
      </c>
      <c r="D58" s="361"/>
      <c r="E58" s="202" t="s">
        <v>895</v>
      </c>
      <c r="F58" s="212">
        <v>12013</v>
      </c>
      <c r="G58" s="42">
        <v>2.93458797778967E-2</v>
      </c>
      <c r="H58" s="43">
        <v>138295924.78</v>
      </c>
      <c r="I58" s="42">
        <v>2.11558888007938E-2</v>
      </c>
      <c r="J58" s="205">
        <v>8151</v>
      </c>
      <c r="K58" s="206">
        <v>74587452.049999997</v>
      </c>
      <c r="L58" s="205">
        <v>3829</v>
      </c>
      <c r="M58" s="206">
        <v>62551614.859999999</v>
      </c>
      <c r="N58" s="205">
        <v>33</v>
      </c>
      <c r="O58" s="206">
        <v>1156857.8700000001</v>
      </c>
      <c r="P58" s="233">
        <v>653</v>
      </c>
      <c r="Q58" s="234">
        <v>6993846.3700000001</v>
      </c>
      <c r="R58" s="233">
        <v>11360</v>
      </c>
      <c r="S58" s="234">
        <v>131302078.41</v>
      </c>
      <c r="T58" s="233">
        <v>11056</v>
      </c>
      <c r="U58" s="234">
        <v>127726388.12</v>
      </c>
      <c r="V58" s="233">
        <v>957</v>
      </c>
      <c r="W58" s="234">
        <v>10569536.66</v>
      </c>
    </row>
    <row r="59" spans="1:23" x14ac:dyDescent="0.25">
      <c r="A59" s="186" t="s">
        <v>2</v>
      </c>
      <c r="B59" s="207" t="s">
        <v>979</v>
      </c>
      <c r="C59" s="593" t="s">
        <v>2</v>
      </c>
      <c r="D59" s="411"/>
      <c r="E59" s="207" t="s">
        <v>2</v>
      </c>
      <c r="F59" s="218">
        <v>12013</v>
      </c>
      <c r="G59" s="219">
        <v>2.93458797778967E-2</v>
      </c>
      <c r="H59" s="220">
        <v>138295924.78</v>
      </c>
      <c r="I59" s="219">
        <v>2.11558888007938E-2</v>
      </c>
      <c r="J59" s="210">
        <v>8151</v>
      </c>
      <c r="K59" s="211">
        <v>74587452.049999997</v>
      </c>
      <c r="L59" s="210">
        <v>3829</v>
      </c>
      <c r="M59" s="211">
        <v>62551614.859999999</v>
      </c>
      <c r="N59" s="210">
        <v>33</v>
      </c>
      <c r="O59" s="211">
        <v>1156857.8700000001</v>
      </c>
      <c r="P59" s="236">
        <v>653</v>
      </c>
      <c r="Q59" s="237">
        <v>6993846.3700000001</v>
      </c>
      <c r="R59" s="236">
        <v>11360</v>
      </c>
      <c r="S59" s="237">
        <v>131302078.41</v>
      </c>
      <c r="T59" s="236">
        <v>11056</v>
      </c>
      <c r="U59" s="237">
        <v>127726388.12</v>
      </c>
      <c r="V59" s="236">
        <v>957</v>
      </c>
      <c r="W59" s="237">
        <v>10569536.66</v>
      </c>
    </row>
    <row r="60" spans="1:23" x14ac:dyDescent="0.25">
      <c r="B60" s="94" t="s">
        <v>896</v>
      </c>
      <c r="C60" s="599" t="s">
        <v>2</v>
      </c>
      <c r="D60" s="361"/>
      <c r="E60" s="94" t="s">
        <v>980</v>
      </c>
      <c r="F60" s="214">
        <v>33</v>
      </c>
      <c r="G60" s="217">
        <v>8.0613837731673198E-5</v>
      </c>
      <c r="H60" s="216">
        <v>1711665.04</v>
      </c>
      <c r="I60" s="217">
        <v>2.6184282225272899E-4</v>
      </c>
      <c r="J60" s="205">
        <v>12</v>
      </c>
      <c r="K60" s="206">
        <v>304291.32</v>
      </c>
      <c r="L60" s="205">
        <v>21</v>
      </c>
      <c r="M60" s="206">
        <v>1407373.72</v>
      </c>
      <c r="N60" s="205">
        <v>0</v>
      </c>
      <c r="O60" s="206">
        <v>0</v>
      </c>
      <c r="P60" s="233">
        <v>19</v>
      </c>
      <c r="Q60" s="234">
        <v>776043.49</v>
      </c>
      <c r="R60" s="233">
        <v>14</v>
      </c>
      <c r="S60" s="234">
        <v>935621.55</v>
      </c>
      <c r="T60" s="233">
        <v>32</v>
      </c>
      <c r="U60" s="234">
        <v>1652338.08</v>
      </c>
      <c r="V60" s="233">
        <v>1</v>
      </c>
      <c r="W60" s="234">
        <v>59326.96</v>
      </c>
    </row>
    <row r="61" spans="1:23" x14ac:dyDescent="0.25">
      <c r="B61" s="202" t="s">
        <v>896</v>
      </c>
      <c r="C61" s="606" t="s">
        <v>2</v>
      </c>
      <c r="D61" s="361"/>
      <c r="E61" s="202" t="s">
        <v>981</v>
      </c>
      <c r="F61" s="212">
        <v>1035</v>
      </c>
      <c r="G61" s="42">
        <v>2.5283430924933899E-3</v>
      </c>
      <c r="H61" s="43">
        <v>68920683.079999998</v>
      </c>
      <c r="I61" s="42">
        <v>1.05431762333903E-2</v>
      </c>
      <c r="J61" s="205">
        <v>291</v>
      </c>
      <c r="K61" s="206">
        <v>9565829.2899999991</v>
      </c>
      <c r="L61" s="205">
        <v>737</v>
      </c>
      <c r="M61" s="206">
        <v>58963881.509999998</v>
      </c>
      <c r="N61" s="205">
        <v>7</v>
      </c>
      <c r="O61" s="206">
        <v>390972.28</v>
      </c>
      <c r="P61" s="233">
        <v>345</v>
      </c>
      <c r="Q61" s="234">
        <v>26812154.77</v>
      </c>
      <c r="R61" s="233">
        <v>690</v>
      </c>
      <c r="S61" s="234">
        <v>42108528.310000002</v>
      </c>
      <c r="T61" s="233">
        <v>978</v>
      </c>
      <c r="U61" s="234">
        <v>64279704.479999997</v>
      </c>
      <c r="V61" s="233">
        <v>57</v>
      </c>
      <c r="W61" s="234">
        <v>4640978.5999999996</v>
      </c>
    </row>
    <row r="62" spans="1:23" x14ac:dyDescent="0.25">
      <c r="B62" s="94" t="s">
        <v>896</v>
      </c>
      <c r="C62" s="599" t="s">
        <v>2</v>
      </c>
      <c r="D62" s="361"/>
      <c r="E62" s="94" t="s">
        <v>982</v>
      </c>
      <c r="F62" s="214">
        <v>5</v>
      </c>
      <c r="G62" s="217">
        <v>1.22142178381323E-5</v>
      </c>
      <c r="H62" s="216">
        <v>135534.87</v>
      </c>
      <c r="I62" s="217">
        <v>2.0733515054123401E-5</v>
      </c>
      <c r="J62" s="205">
        <v>3</v>
      </c>
      <c r="K62" s="206">
        <v>36199.07</v>
      </c>
      <c r="L62" s="205">
        <v>2</v>
      </c>
      <c r="M62" s="206">
        <v>99335.8</v>
      </c>
      <c r="N62" s="205">
        <v>0</v>
      </c>
      <c r="O62" s="206">
        <v>0</v>
      </c>
      <c r="P62" s="233">
        <v>0</v>
      </c>
      <c r="Q62" s="234">
        <v>0</v>
      </c>
      <c r="R62" s="233">
        <v>5</v>
      </c>
      <c r="S62" s="234">
        <v>135534.87</v>
      </c>
      <c r="T62" s="233">
        <v>5</v>
      </c>
      <c r="U62" s="234">
        <v>135534.87</v>
      </c>
      <c r="V62" s="233">
        <v>0</v>
      </c>
      <c r="W62" s="234">
        <v>0</v>
      </c>
    </row>
    <row r="63" spans="1:23" x14ac:dyDescent="0.25">
      <c r="B63" s="202" t="s">
        <v>896</v>
      </c>
      <c r="C63" s="606" t="s">
        <v>2</v>
      </c>
      <c r="D63" s="361"/>
      <c r="E63" s="202" t="s">
        <v>983</v>
      </c>
      <c r="F63" s="212">
        <v>268</v>
      </c>
      <c r="G63" s="42">
        <v>6.5468207612389101E-4</v>
      </c>
      <c r="H63" s="43">
        <v>7840969.1100000003</v>
      </c>
      <c r="I63" s="42">
        <v>1.1994762018150899E-3</v>
      </c>
      <c r="J63" s="205">
        <v>97</v>
      </c>
      <c r="K63" s="206">
        <v>1681946.13</v>
      </c>
      <c r="L63" s="205">
        <v>171</v>
      </c>
      <c r="M63" s="206">
        <v>6159022.9800000004</v>
      </c>
      <c r="N63" s="205">
        <v>0</v>
      </c>
      <c r="O63" s="206">
        <v>0</v>
      </c>
      <c r="P63" s="233">
        <v>30</v>
      </c>
      <c r="Q63" s="234">
        <v>1163971.49</v>
      </c>
      <c r="R63" s="233">
        <v>238</v>
      </c>
      <c r="S63" s="234">
        <v>6676997.6200000001</v>
      </c>
      <c r="T63" s="233">
        <v>262</v>
      </c>
      <c r="U63" s="234">
        <v>7683278.4800000004</v>
      </c>
      <c r="V63" s="233">
        <v>6</v>
      </c>
      <c r="W63" s="234">
        <v>157690.63</v>
      </c>
    </row>
    <row r="64" spans="1:23" x14ac:dyDescent="0.25">
      <c r="B64" s="94" t="s">
        <v>896</v>
      </c>
      <c r="C64" s="599" t="s">
        <v>2</v>
      </c>
      <c r="D64" s="361"/>
      <c r="E64" s="94" t="s">
        <v>984</v>
      </c>
      <c r="F64" s="214">
        <v>1169</v>
      </c>
      <c r="G64" s="217">
        <v>2.8556841305553298E-3</v>
      </c>
      <c r="H64" s="216">
        <v>52177446.140000001</v>
      </c>
      <c r="I64" s="217">
        <v>7.9818711231242796E-3</v>
      </c>
      <c r="J64" s="205">
        <v>338</v>
      </c>
      <c r="K64" s="206">
        <v>7205715.4299999997</v>
      </c>
      <c r="L64" s="205">
        <v>826</v>
      </c>
      <c r="M64" s="206">
        <v>44627218.509999998</v>
      </c>
      <c r="N64" s="205">
        <v>5</v>
      </c>
      <c r="O64" s="206">
        <v>344512.2</v>
      </c>
      <c r="P64" s="233">
        <v>552</v>
      </c>
      <c r="Q64" s="234">
        <v>30517596.219999999</v>
      </c>
      <c r="R64" s="233">
        <v>617</v>
      </c>
      <c r="S64" s="234">
        <v>21659849.920000002</v>
      </c>
      <c r="T64" s="233">
        <v>1016</v>
      </c>
      <c r="U64" s="234">
        <v>44454699.450000003</v>
      </c>
      <c r="V64" s="233">
        <v>153</v>
      </c>
      <c r="W64" s="234">
        <v>7722746.6900000004</v>
      </c>
    </row>
    <row r="65" spans="1:23" x14ac:dyDescent="0.25">
      <c r="B65" s="202" t="s">
        <v>896</v>
      </c>
      <c r="C65" s="606" t="s">
        <v>2</v>
      </c>
      <c r="D65" s="361"/>
      <c r="E65" s="202" t="s">
        <v>985</v>
      </c>
      <c r="F65" s="212">
        <v>485</v>
      </c>
      <c r="G65" s="42">
        <v>1.1847791302988301E-3</v>
      </c>
      <c r="H65" s="43">
        <v>18881790.66</v>
      </c>
      <c r="I65" s="42">
        <v>2.88845144351352E-3</v>
      </c>
      <c r="J65" s="205">
        <v>115</v>
      </c>
      <c r="K65" s="206">
        <v>2090577.08</v>
      </c>
      <c r="L65" s="205">
        <v>369</v>
      </c>
      <c r="M65" s="206">
        <v>16730391.17</v>
      </c>
      <c r="N65" s="205">
        <v>1</v>
      </c>
      <c r="O65" s="206">
        <v>60822.41</v>
      </c>
      <c r="P65" s="233">
        <v>138</v>
      </c>
      <c r="Q65" s="234">
        <v>6734475.29</v>
      </c>
      <c r="R65" s="233">
        <v>347</v>
      </c>
      <c r="S65" s="234">
        <v>12147315.369999999</v>
      </c>
      <c r="T65" s="233">
        <v>469</v>
      </c>
      <c r="U65" s="234">
        <v>18209373.059999999</v>
      </c>
      <c r="V65" s="233">
        <v>16</v>
      </c>
      <c r="W65" s="234">
        <v>672417.6</v>
      </c>
    </row>
    <row r="66" spans="1:23" x14ac:dyDescent="0.25">
      <c r="B66" s="94" t="s">
        <v>896</v>
      </c>
      <c r="C66" s="599" t="s">
        <v>2</v>
      </c>
      <c r="D66" s="361"/>
      <c r="E66" s="94" t="s">
        <v>986</v>
      </c>
      <c r="F66" s="214">
        <v>1763</v>
      </c>
      <c r="G66" s="217">
        <v>4.3067332097254498E-3</v>
      </c>
      <c r="H66" s="216">
        <v>65019235.350000001</v>
      </c>
      <c r="I66" s="217">
        <v>9.9463503003826108E-3</v>
      </c>
      <c r="J66" s="205">
        <v>343</v>
      </c>
      <c r="K66" s="206">
        <v>5865314.0999999996</v>
      </c>
      <c r="L66" s="205">
        <v>1415</v>
      </c>
      <c r="M66" s="206">
        <v>58992796.560000002</v>
      </c>
      <c r="N66" s="205">
        <v>5</v>
      </c>
      <c r="O66" s="206">
        <v>161124.69</v>
      </c>
      <c r="P66" s="233">
        <v>820</v>
      </c>
      <c r="Q66" s="234">
        <v>34012529.32</v>
      </c>
      <c r="R66" s="233">
        <v>943</v>
      </c>
      <c r="S66" s="234">
        <v>31006706.030000001</v>
      </c>
      <c r="T66" s="233">
        <v>1693</v>
      </c>
      <c r="U66" s="234">
        <v>62367690.560000002</v>
      </c>
      <c r="V66" s="233">
        <v>70</v>
      </c>
      <c r="W66" s="234">
        <v>2651544.79</v>
      </c>
    </row>
    <row r="67" spans="1:23" x14ac:dyDescent="0.25">
      <c r="B67" s="202" t="s">
        <v>896</v>
      </c>
      <c r="C67" s="606" t="s">
        <v>2</v>
      </c>
      <c r="D67" s="361"/>
      <c r="E67" s="202" t="s">
        <v>987</v>
      </c>
      <c r="F67" s="212">
        <v>284</v>
      </c>
      <c r="G67" s="42">
        <v>6.93767573205915E-4</v>
      </c>
      <c r="H67" s="43">
        <v>13544172.58</v>
      </c>
      <c r="I67" s="42">
        <v>2.0719266273179402E-3</v>
      </c>
      <c r="J67" s="205">
        <v>90</v>
      </c>
      <c r="K67" s="206">
        <v>2291940.91</v>
      </c>
      <c r="L67" s="205">
        <v>194</v>
      </c>
      <c r="M67" s="206">
        <v>11252231.67</v>
      </c>
      <c r="N67" s="205">
        <v>0</v>
      </c>
      <c r="O67" s="206">
        <v>0</v>
      </c>
      <c r="P67" s="233">
        <v>58</v>
      </c>
      <c r="Q67" s="234">
        <v>3476848.53</v>
      </c>
      <c r="R67" s="233">
        <v>226</v>
      </c>
      <c r="S67" s="234">
        <v>10067324.050000001</v>
      </c>
      <c r="T67" s="233">
        <v>234</v>
      </c>
      <c r="U67" s="234">
        <v>10841578.67</v>
      </c>
      <c r="V67" s="233">
        <v>50</v>
      </c>
      <c r="W67" s="234">
        <v>2702593.91</v>
      </c>
    </row>
    <row r="68" spans="1:23" x14ac:dyDescent="0.25">
      <c r="B68" s="94" t="s">
        <v>896</v>
      </c>
      <c r="C68" s="599" t="s">
        <v>2</v>
      </c>
      <c r="D68" s="361"/>
      <c r="E68" s="94" t="s">
        <v>988</v>
      </c>
      <c r="F68" s="214">
        <v>1245</v>
      </c>
      <c r="G68" s="217">
        <v>3.0413402416949401E-3</v>
      </c>
      <c r="H68" s="216">
        <v>87927826.650000006</v>
      </c>
      <c r="I68" s="217">
        <v>1.3450803601494799E-2</v>
      </c>
      <c r="J68" s="205">
        <v>184</v>
      </c>
      <c r="K68" s="206">
        <v>8437588.7400000002</v>
      </c>
      <c r="L68" s="205">
        <v>1058</v>
      </c>
      <c r="M68" s="206">
        <v>79300846.409999996</v>
      </c>
      <c r="N68" s="205">
        <v>3</v>
      </c>
      <c r="O68" s="206">
        <v>189391.5</v>
      </c>
      <c r="P68" s="233">
        <v>941</v>
      </c>
      <c r="Q68" s="234">
        <v>65069874.25</v>
      </c>
      <c r="R68" s="233">
        <v>304</v>
      </c>
      <c r="S68" s="234">
        <v>22857952.399999999</v>
      </c>
      <c r="T68" s="233">
        <v>381</v>
      </c>
      <c r="U68" s="234">
        <v>26588472.07</v>
      </c>
      <c r="V68" s="233">
        <v>864</v>
      </c>
      <c r="W68" s="234">
        <v>61339354.579999998</v>
      </c>
    </row>
    <row r="69" spans="1:23" x14ac:dyDescent="0.25">
      <c r="A69" s="186" t="s">
        <v>2</v>
      </c>
      <c r="B69" s="207" t="s">
        <v>989</v>
      </c>
      <c r="C69" s="593" t="s">
        <v>2</v>
      </c>
      <c r="D69" s="411"/>
      <c r="E69" s="207" t="s">
        <v>2</v>
      </c>
      <c r="F69" s="218">
        <v>6287</v>
      </c>
      <c r="G69" s="219">
        <v>1.5358157509667601E-2</v>
      </c>
      <c r="H69" s="220">
        <v>316159323.48000002</v>
      </c>
      <c r="I69" s="219">
        <v>4.8364631868345401E-2</v>
      </c>
      <c r="J69" s="210">
        <v>1473</v>
      </c>
      <c r="K69" s="211">
        <v>37479402.07</v>
      </c>
      <c r="L69" s="210">
        <v>4793</v>
      </c>
      <c r="M69" s="211">
        <v>277533098.32999998</v>
      </c>
      <c r="N69" s="210">
        <v>21</v>
      </c>
      <c r="O69" s="211">
        <v>1146823.08</v>
      </c>
      <c r="P69" s="236">
        <v>2903</v>
      </c>
      <c r="Q69" s="237">
        <v>168563493.36000001</v>
      </c>
      <c r="R69" s="236">
        <v>3384</v>
      </c>
      <c r="S69" s="237">
        <v>147595830.12</v>
      </c>
      <c r="T69" s="236">
        <v>5070</v>
      </c>
      <c r="U69" s="237">
        <v>236212669.72</v>
      </c>
      <c r="V69" s="236">
        <v>1217</v>
      </c>
      <c r="W69" s="237">
        <v>79946653.760000005</v>
      </c>
    </row>
    <row r="70" spans="1:23" x14ac:dyDescent="0.25">
      <c r="B70" s="202" t="s">
        <v>897</v>
      </c>
      <c r="C70" s="606" t="s">
        <v>2</v>
      </c>
      <c r="D70" s="361"/>
      <c r="E70" s="202" t="s">
        <v>990</v>
      </c>
      <c r="F70" s="212">
        <v>381</v>
      </c>
      <c r="G70" s="42">
        <v>9.3072339926568101E-4</v>
      </c>
      <c r="H70" s="43">
        <v>3897388.21</v>
      </c>
      <c r="I70" s="42">
        <v>5.9620492588953803E-4</v>
      </c>
      <c r="J70" s="205">
        <v>161</v>
      </c>
      <c r="K70" s="206">
        <v>1166225.7</v>
      </c>
      <c r="L70" s="205">
        <v>220</v>
      </c>
      <c r="M70" s="206">
        <v>2731162.51</v>
      </c>
      <c r="N70" s="205">
        <v>0</v>
      </c>
      <c r="O70" s="206">
        <v>0</v>
      </c>
      <c r="P70" s="233">
        <v>28</v>
      </c>
      <c r="Q70" s="234">
        <v>231245.81</v>
      </c>
      <c r="R70" s="233">
        <v>353</v>
      </c>
      <c r="S70" s="234">
        <v>3666142.4</v>
      </c>
      <c r="T70" s="233">
        <v>371</v>
      </c>
      <c r="U70" s="234">
        <v>3816358.2</v>
      </c>
      <c r="V70" s="233">
        <v>10</v>
      </c>
      <c r="W70" s="234">
        <v>81030.009999999995</v>
      </c>
    </row>
    <row r="71" spans="1:23" x14ac:dyDescent="0.25">
      <c r="B71" s="94" t="s">
        <v>897</v>
      </c>
      <c r="C71" s="599" t="s">
        <v>2</v>
      </c>
      <c r="D71" s="361"/>
      <c r="E71" s="94" t="s">
        <v>991</v>
      </c>
      <c r="F71" s="214">
        <v>2</v>
      </c>
      <c r="G71" s="217">
        <v>4.8856871352529199E-6</v>
      </c>
      <c r="H71" s="216">
        <v>1172.8599999999999</v>
      </c>
      <c r="I71" s="217">
        <v>1.79418849675948E-7</v>
      </c>
      <c r="J71" s="205">
        <v>2</v>
      </c>
      <c r="K71" s="206">
        <v>1172.8599999999999</v>
      </c>
      <c r="L71" s="205">
        <v>0</v>
      </c>
      <c r="M71" s="206">
        <v>0</v>
      </c>
      <c r="N71" s="205">
        <v>0</v>
      </c>
      <c r="O71" s="206">
        <v>0</v>
      </c>
      <c r="P71" s="233">
        <v>0</v>
      </c>
      <c r="Q71" s="234">
        <v>0</v>
      </c>
      <c r="R71" s="233">
        <v>2</v>
      </c>
      <c r="S71" s="234">
        <v>1172.8599999999999</v>
      </c>
      <c r="T71" s="233">
        <v>2</v>
      </c>
      <c r="U71" s="234">
        <v>1172.8599999999999</v>
      </c>
      <c r="V71" s="233">
        <v>0</v>
      </c>
      <c r="W71" s="234">
        <v>0</v>
      </c>
    </row>
    <row r="72" spans="1:23" x14ac:dyDescent="0.25">
      <c r="B72" s="202" t="s">
        <v>897</v>
      </c>
      <c r="C72" s="606" t="s">
        <v>2</v>
      </c>
      <c r="D72" s="361"/>
      <c r="E72" s="202" t="s">
        <v>992</v>
      </c>
      <c r="F72" s="212">
        <v>4</v>
      </c>
      <c r="G72" s="42">
        <v>9.7713742705058398E-6</v>
      </c>
      <c r="H72" s="43">
        <v>13179.42</v>
      </c>
      <c r="I72" s="42">
        <v>2.0161284175401899E-6</v>
      </c>
      <c r="J72" s="205">
        <v>2</v>
      </c>
      <c r="K72" s="206">
        <v>5626.35</v>
      </c>
      <c r="L72" s="205">
        <v>2</v>
      </c>
      <c r="M72" s="206">
        <v>7553.07</v>
      </c>
      <c r="N72" s="205">
        <v>0</v>
      </c>
      <c r="O72" s="206">
        <v>0</v>
      </c>
      <c r="P72" s="233">
        <v>0</v>
      </c>
      <c r="Q72" s="234">
        <v>0</v>
      </c>
      <c r="R72" s="233">
        <v>4</v>
      </c>
      <c r="S72" s="234">
        <v>13179.42</v>
      </c>
      <c r="T72" s="233">
        <v>4</v>
      </c>
      <c r="U72" s="234">
        <v>13179.42</v>
      </c>
      <c r="V72" s="233">
        <v>0</v>
      </c>
      <c r="W72" s="234">
        <v>0</v>
      </c>
    </row>
    <row r="73" spans="1:23" x14ac:dyDescent="0.25">
      <c r="B73" s="94" t="s">
        <v>897</v>
      </c>
      <c r="C73" s="599" t="s">
        <v>2</v>
      </c>
      <c r="D73" s="361"/>
      <c r="E73" s="94" t="s">
        <v>993</v>
      </c>
      <c r="F73" s="214">
        <v>8178</v>
      </c>
      <c r="G73" s="217">
        <v>1.9977574696049199E-2</v>
      </c>
      <c r="H73" s="216">
        <v>92815111.25</v>
      </c>
      <c r="I73" s="217">
        <v>1.41984384265984E-2</v>
      </c>
      <c r="J73" s="205">
        <v>663</v>
      </c>
      <c r="K73" s="206">
        <v>4249607.37</v>
      </c>
      <c r="L73" s="205">
        <v>7515</v>
      </c>
      <c r="M73" s="206">
        <v>88565503.879999995</v>
      </c>
      <c r="N73" s="205">
        <v>0</v>
      </c>
      <c r="O73" s="206">
        <v>0</v>
      </c>
      <c r="P73" s="233">
        <v>5060</v>
      </c>
      <c r="Q73" s="234">
        <v>60161446.090000004</v>
      </c>
      <c r="R73" s="233">
        <v>3118</v>
      </c>
      <c r="S73" s="234">
        <v>32653665.16</v>
      </c>
      <c r="T73" s="233">
        <v>8162</v>
      </c>
      <c r="U73" s="234">
        <v>92637324.780000001</v>
      </c>
      <c r="V73" s="233">
        <v>16</v>
      </c>
      <c r="W73" s="234">
        <v>177786.47</v>
      </c>
    </row>
    <row r="74" spans="1:23" x14ac:dyDescent="0.25">
      <c r="B74" s="94" t="s">
        <v>897</v>
      </c>
      <c r="C74" s="599" t="s">
        <v>2</v>
      </c>
      <c r="D74" s="361"/>
      <c r="E74" s="94" t="s">
        <v>969</v>
      </c>
      <c r="F74" s="214">
        <v>6025</v>
      </c>
      <c r="G74" s="217">
        <v>1.4718132494949399E-2</v>
      </c>
      <c r="H74" s="216">
        <v>80318304.310000002</v>
      </c>
      <c r="I74" s="217">
        <v>1.2286733085980399E-2</v>
      </c>
      <c r="J74" s="205">
        <v>682</v>
      </c>
      <c r="K74" s="206">
        <v>5189572.53</v>
      </c>
      <c r="L74" s="205">
        <v>5343</v>
      </c>
      <c r="M74" s="206">
        <v>75128731.780000001</v>
      </c>
      <c r="N74" s="205">
        <v>0</v>
      </c>
      <c r="O74" s="206">
        <v>0</v>
      </c>
      <c r="P74" s="233">
        <v>3125</v>
      </c>
      <c r="Q74" s="234">
        <v>45892265.869999997</v>
      </c>
      <c r="R74" s="233">
        <v>2900</v>
      </c>
      <c r="S74" s="234">
        <v>34426038.439999998</v>
      </c>
      <c r="T74" s="233">
        <v>6010</v>
      </c>
      <c r="U74" s="234">
        <v>80084795.689999998</v>
      </c>
      <c r="V74" s="233">
        <v>15</v>
      </c>
      <c r="W74" s="234">
        <v>233508.62</v>
      </c>
    </row>
    <row r="75" spans="1:23" x14ac:dyDescent="0.25">
      <c r="B75" s="202" t="s">
        <v>897</v>
      </c>
      <c r="C75" s="606" t="s">
        <v>2</v>
      </c>
      <c r="D75" s="361"/>
      <c r="E75" s="202" t="s">
        <v>994</v>
      </c>
      <c r="F75" s="212">
        <v>215</v>
      </c>
      <c r="G75" s="42">
        <v>5.2521136703968904E-4</v>
      </c>
      <c r="H75" s="43">
        <v>4163135.03</v>
      </c>
      <c r="I75" s="42">
        <v>6.3685767962778504E-4</v>
      </c>
      <c r="J75" s="205">
        <v>25</v>
      </c>
      <c r="K75" s="206">
        <v>241615.27</v>
      </c>
      <c r="L75" s="205">
        <v>190</v>
      </c>
      <c r="M75" s="206">
        <v>3921519.76</v>
      </c>
      <c r="N75" s="205">
        <v>0</v>
      </c>
      <c r="O75" s="206">
        <v>0</v>
      </c>
      <c r="P75" s="233">
        <v>52</v>
      </c>
      <c r="Q75" s="234">
        <v>931210.73</v>
      </c>
      <c r="R75" s="233">
        <v>163</v>
      </c>
      <c r="S75" s="234">
        <v>3231924.3</v>
      </c>
      <c r="T75" s="233">
        <v>214</v>
      </c>
      <c r="U75" s="234">
        <v>4137599.12</v>
      </c>
      <c r="V75" s="233">
        <v>1</v>
      </c>
      <c r="W75" s="234">
        <v>25535.91</v>
      </c>
    </row>
    <row r="76" spans="1:23" x14ac:dyDescent="0.25">
      <c r="B76" s="94" t="s">
        <v>897</v>
      </c>
      <c r="C76" s="599" t="s">
        <v>2</v>
      </c>
      <c r="D76" s="361"/>
      <c r="E76" s="94" t="s">
        <v>995</v>
      </c>
      <c r="F76" s="214">
        <v>44</v>
      </c>
      <c r="G76" s="217">
        <v>1.0748511697556401E-4</v>
      </c>
      <c r="H76" s="216">
        <v>861519.19</v>
      </c>
      <c r="I76" s="217">
        <v>1.31791332335961E-4</v>
      </c>
      <c r="J76" s="205">
        <v>6</v>
      </c>
      <c r="K76" s="206">
        <v>39875.61</v>
      </c>
      <c r="L76" s="205">
        <v>38</v>
      </c>
      <c r="M76" s="206">
        <v>821643.58</v>
      </c>
      <c r="N76" s="205">
        <v>0</v>
      </c>
      <c r="O76" s="206">
        <v>0</v>
      </c>
      <c r="P76" s="233">
        <v>6</v>
      </c>
      <c r="Q76" s="234">
        <v>124858.38</v>
      </c>
      <c r="R76" s="233">
        <v>38</v>
      </c>
      <c r="S76" s="234">
        <v>736660.81</v>
      </c>
      <c r="T76" s="233">
        <v>35</v>
      </c>
      <c r="U76" s="234">
        <v>701665.89</v>
      </c>
      <c r="V76" s="233">
        <v>9</v>
      </c>
      <c r="W76" s="234">
        <v>159853.29999999999</v>
      </c>
    </row>
    <row r="77" spans="1:23" x14ac:dyDescent="0.25">
      <c r="B77" s="202" t="s">
        <v>897</v>
      </c>
      <c r="C77" s="606" t="s">
        <v>2</v>
      </c>
      <c r="D77" s="361"/>
      <c r="E77" s="202" t="s">
        <v>996</v>
      </c>
      <c r="F77" s="212">
        <v>10727</v>
      </c>
      <c r="G77" s="42">
        <v>2.6204382949928998E-2</v>
      </c>
      <c r="H77" s="43">
        <v>91975478.019999996</v>
      </c>
      <c r="I77" s="42">
        <v>1.4069995110024901E-2</v>
      </c>
      <c r="J77" s="205">
        <v>1901</v>
      </c>
      <c r="K77" s="206">
        <v>8237740.4000000004</v>
      </c>
      <c r="L77" s="205">
        <v>8826</v>
      </c>
      <c r="M77" s="206">
        <v>83737737.620000005</v>
      </c>
      <c r="N77" s="205">
        <v>0</v>
      </c>
      <c r="O77" s="206">
        <v>0</v>
      </c>
      <c r="P77" s="233">
        <v>5355</v>
      </c>
      <c r="Q77" s="234">
        <v>53408239.140000001</v>
      </c>
      <c r="R77" s="233">
        <v>5372</v>
      </c>
      <c r="S77" s="234">
        <v>38567238.880000003</v>
      </c>
      <c r="T77" s="233">
        <v>10706</v>
      </c>
      <c r="U77" s="234">
        <v>91775431.980000004</v>
      </c>
      <c r="V77" s="233">
        <v>21</v>
      </c>
      <c r="W77" s="234">
        <v>200046.04</v>
      </c>
    </row>
    <row r="78" spans="1:23" x14ac:dyDescent="0.25">
      <c r="B78" s="202" t="s">
        <v>897</v>
      </c>
      <c r="C78" s="606" t="s">
        <v>2</v>
      </c>
      <c r="D78" s="361"/>
      <c r="E78" s="202" t="s">
        <v>972</v>
      </c>
      <c r="F78" s="212">
        <v>7375</v>
      </c>
      <c r="G78" s="42">
        <v>1.8015971311245101E-2</v>
      </c>
      <c r="H78" s="43">
        <v>76536631.730000004</v>
      </c>
      <c r="I78" s="42">
        <v>1.17082298169162E-2</v>
      </c>
      <c r="J78" s="205">
        <v>1616</v>
      </c>
      <c r="K78" s="206">
        <v>9264506.6600000001</v>
      </c>
      <c r="L78" s="205">
        <v>5759</v>
      </c>
      <c r="M78" s="206">
        <v>67272125.069999993</v>
      </c>
      <c r="N78" s="205">
        <v>0</v>
      </c>
      <c r="O78" s="206">
        <v>0</v>
      </c>
      <c r="P78" s="233">
        <v>2263</v>
      </c>
      <c r="Q78" s="234">
        <v>27396755.440000001</v>
      </c>
      <c r="R78" s="233">
        <v>5112</v>
      </c>
      <c r="S78" s="234">
        <v>49139876.289999999</v>
      </c>
      <c r="T78" s="233">
        <v>7347</v>
      </c>
      <c r="U78" s="234">
        <v>76239053.280000001</v>
      </c>
      <c r="V78" s="233">
        <v>28</v>
      </c>
      <c r="W78" s="234">
        <v>297578.45</v>
      </c>
    </row>
    <row r="79" spans="1:23" x14ac:dyDescent="0.25">
      <c r="B79" s="94" t="s">
        <v>897</v>
      </c>
      <c r="C79" s="599" t="s">
        <v>2</v>
      </c>
      <c r="D79" s="361"/>
      <c r="E79" s="94" t="s">
        <v>997</v>
      </c>
      <c r="F79" s="214">
        <v>7</v>
      </c>
      <c r="G79" s="217">
        <v>1.7099904973385201E-5</v>
      </c>
      <c r="H79" s="216">
        <v>29240.87</v>
      </c>
      <c r="I79" s="217">
        <v>4.4731368270074398E-6</v>
      </c>
      <c r="J79" s="205">
        <v>6</v>
      </c>
      <c r="K79" s="206">
        <v>19887.400000000001</v>
      </c>
      <c r="L79" s="205">
        <v>1</v>
      </c>
      <c r="M79" s="206">
        <v>9353.4699999999993</v>
      </c>
      <c r="N79" s="205">
        <v>0</v>
      </c>
      <c r="O79" s="206">
        <v>0</v>
      </c>
      <c r="P79" s="233">
        <v>0</v>
      </c>
      <c r="Q79" s="234">
        <v>0</v>
      </c>
      <c r="R79" s="233">
        <v>7</v>
      </c>
      <c r="S79" s="234">
        <v>29240.87</v>
      </c>
      <c r="T79" s="233">
        <v>7</v>
      </c>
      <c r="U79" s="234">
        <v>29240.87</v>
      </c>
      <c r="V79" s="233">
        <v>0</v>
      </c>
      <c r="W79" s="234">
        <v>0</v>
      </c>
    </row>
    <row r="80" spans="1:23" x14ac:dyDescent="0.25">
      <c r="B80" s="202" t="s">
        <v>897</v>
      </c>
      <c r="C80" s="606" t="s">
        <v>2</v>
      </c>
      <c r="D80" s="361"/>
      <c r="E80" s="202" t="s">
        <v>998</v>
      </c>
      <c r="F80" s="212">
        <v>439</v>
      </c>
      <c r="G80" s="42">
        <v>1.0724083261880199E-3</v>
      </c>
      <c r="H80" s="43">
        <v>1950458.14</v>
      </c>
      <c r="I80" s="42">
        <v>2.98372317088049E-4</v>
      </c>
      <c r="J80" s="205">
        <v>133</v>
      </c>
      <c r="K80" s="206">
        <v>270921.61</v>
      </c>
      <c r="L80" s="205">
        <v>306</v>
      </c>
      <c r="M80" s="206">
        <v>1679536.53</v>
      </c>
      <c r="N80" s="205">
        <v>0</v>
      </c>
      <c r="O80" s="206">
        <v>0</v>
      </c>
      <c r="P80" s="233">
        <v>136</v>
      </c>
      <c r="Q80" s="234">
        <v>805654.37</v>
      </c>
      <c r="R80" s="233">
        <v>303</v>
      </c>
      <c r="S80" s="234">
        <v>1144803.77</v>
      </c>
      <c r="T80" s="233">
        <v>437</v>
      </c>
      <c r="U80" s="234">
        <v>1945809.2</v>
      </c>
      <c r="V80" s="233">
        <v>2</v>
      </c>
      <c r="W80" s="234">
        <v>4648.9399999999996</v>
      </c>
    </row>
    <row r="81" spans="1:23" x14ac:dyDescent="0.25">
      <c r="B81" s="94" t="s">
        <v>897</v>
      </c>
      <c r="C81" s="599" t="s">
        <v>2</v>
      </c>
      <c r="D81" s="361"/>
      <c r="E81" s="94" t="s">
        <v>999</v>
      </c>
      <c r="F81" s="214">
        <v>1485</v>
      </c>
      <c r="G81" s="217">
        <v>3.6276226979252901E-3</v>
      </c>
      <c r="H81" s="216">
        <v>25053332.140000001</v>
      </c>
      <c r="I81" s="217">
        <v>3.8325461121602399E-3</v>
      </c>
      <c r="J81" s="205">
        <v>90</v>
      </c>
      <c r="K81" s="206">
        <v>848678.97</v>
      </c>
      <c r="L81" s="205">
        <v>1395</v>
      </c>
      <c r="M81" s="206">
        <v>24204653.170000002</v>
      </c>
      <c r="N81" s="205">
        <v>0</v>
      </c>
      <c r="O81" s="206">
        <v>0</v>
      </c>
      <c r="P81" s="233">
        <v>806</v>
      </c>
      <c r="Q81" s="234">
        <v>13776067.060000001</v>
      </c>
      <c r="R81" s="233">
        <v>679</v>
      </c>
      <c r="S81" s="234">
        <v>11277265.08</v>
      </c>
      <c r="T81" s="233">
        <v>1479</v>
      </c>
      <c r="U81" s="234">
        <v>24959964.93</v>
      </c>
      <c r="V81" s="233">
        <v>6</v>
      </c>
      <c r="W81" s="234">
        <v>93367.21</v>
      </c>
    </row>
    <row r="82" spans="1:23" x14ac:dyDescent="0.25">
      <c r="B82" s="202" t="s">
        <v>897</v>
      </c>
      <c r="C82" s="606" t="s">
        <v>2</v>
      </c>
      <c r="D82" s="361"/>
      <c r="E82" s="202" t="s">
        <v>1000</v>
      </c>
      <c r="F82" s="212">
        <v>52</v>
      </c>
      <c r="G82" s="42">
        <v>1.2702786551657599E-4</v>
      </c>
      <c r="H82" s="43">
        <v>197920.84</v>
      </c>
      <c r="I82" s="42">
        <v>3.0277040260301699E-5</v>
      </c>
      <c r="J82" s="205">
        <v>32</v>
      </c>
      <c r="K82" s="206">
        <v>120031.52</v>
      </c>
      <c r="L82" s="205">
        <v>20</v>
      </c>
      <c r="M82" s="206">
        <v>77889.320000000007</v>
      </c>
      <c r="N82" s="205">
        <v>0</v>
      </c>
      <c r="O82" s="206">
        <v>0</v>
      </c>
      <c r="P82" s="233">
        <v>2</v>
      </c>
      <c r="Q82" s="234">
        <v>0</v>
      </c>
      <c r="R82" s="233">
        <v>50</v>
      </c>
      <c r="S82" s="234">
        <v>197920.84</v>
      </c>
      <c r="T82" s="233">
        <v>52</v>
      </c>
      <c r="U82" s="234">
        <v>197920.84</v>
      </c>
      <c r="V82" s="233">
        <v>0</v>
      </c>
      <c r="W82" s="234">
        <v>0</v>
      </c>
    </row>
    <row r="83" spans="1:23" x14ac:dyDescent="0.25">
      <c r="A83" s="186" t="s">
        <v>2</v>
      </c>
      <c r="B83" s="207" t="s">
        <v>1001</v>
      </c>
      <c r="C83" s="593" t="s">
        <v>2</v>
      </c>
      <c r="D83" s="411"/>
      <c r="E83" s="207" t="s">
        <v>2</v>
      </c>
      <c r="F83" s="218">
        <v>34934</v>
      </c>
      <c r="G83" s="219">
        <v>8.5338297191462797E-2</v>
      </c>
      <c r="H83" s="220">
        <v>377812872.00999999</v>
      </c>
      <c r="I83" s="219">
        <v>5.7796114530976002E-2</v>
      </c>
      <c r="J83" s="210">
        <v>5319</v>
      </c>
      <c r="K83" s="211">
        <v>29655462.25</v>
      </c>
      <c r="L83" s="210">
        <v>29615</v>
      </c>
      <c r="M83" s="211">
        <v>348157409.75999999</v>
      </c>
      <c r="N83" s="210">
        <v>0</v>
      </c>
      <c r="O83" s="211">
        <v>0</v>
      </c>
      <c r="P83" s="236">
        <v>16833</v>
      </c>
      <c r="Q83" s="237">
        <v>202727742.88999999</v>
      </c>
      <c r="R83" s="236">
        <v>18101</v>
      </c>
      <c r="S83" s="237">
        <v>175085129.12</v>
      </c>
      <c r="T83" s="236">
        <v>34826</v>
      </c>
      <c r="U83" s="237">
        <v>376539517.06</v>
      </c>
      <c r="V83" s="236">
        <v>108</v>
      </c>
      <c r="W83" s="237">
        <v>1273354.95</v>
      </c>
    </row>
    <row r="84" spans="1:23" x14ac:dyDescent="0.25">
      <c r="B84" s="94" t="s">
        <v>898</v>
      </c>
      <c r="C84" s="599" t="s">
        <v>2</v>
      </c>
      <c r="D84" s="361"/>
      <c r="E84" s="94" t="s">
        <v>1002</v>
      </c>
      <c r="F84" s="214">
        <v>1862</v>
      </c>
      <c r="G84" s="217">
        <v>4.5485747229204697E-3</v>
      </c>
      <c r="H84" s="216">
        <v>6763641.96</v>
      </c>
      <c r="I84" s="217">
        <v>1.03467153802089E-3</v>
      </c>
      <c r="J84" s="205">
        <v>582</v>
      </c>
      <c r="K84" s="206">
        <v>1357822.69</v>
      </c>
      <c r="L84" s="205">
        <v>1280</v>
      </c>
      <c r="M84" s="206">
        <v>5405819.2699999996</v>
      </c>
      <c r="N84" s="205">
        <v>0</v>
      </c>
      <c r="O84" s="206">
        <v>0</v>
      </c>
      <c r="P84" s="233">
        <v>596</v>
      </c>
      <c r="Q84" s="234">
        <v>2021932.33</v>
      </c>
      <c r="R84" s="233">
        <v>1266</v>
      </c>
      <c r="S84" s="234">
        <v>4741709.63</v>
      </c>
      <c r="T84" s="233">
        <v>1841</v>
      </c>
      <c r="U84" s="234">
        <v>6692821.2400000002</v>
      </c>
      <c r="V84" s="233">
        <v>21</v>
      </c>
      <c r="W84" s="234">
        <v>70820.72</v>
      </c>
    </row>
    <row r="85" spans="1:23" x14ac:dyDescent="0.25">
      <c r="B85" s="202" t="s">
        <v>898</v>
      </c>
      <c r="C85" s="606" t="s">
        <v>2</v>
      </c>
      <c r="D85" s="361"/>
      <c r="E85" s="202" t="s">
        <v>1003</v>
      </c>
      <c r="F85" s="212">
        <v>1314</v>
      </c>
      <c r="G85" s="42">
        <v>3.2098964478611699E-3</v>
      </c>
      <c r="H85" s="43">
        <v>32696291.77</v>
      </c>
      <c r="I85" s="42">
        <v>5.0017317139663502E-3</v>
      </c>
      <c r="J85" s="205">
        <v>29</v>
      </c>
      <c r="K85" s="206">
        <v>545664.73</v>
      </c>
      <c r="L85" s="205">
        <v>1285</v>
      </c>
      <c r="M85" s="206">
        <v>32150627.039999999</v>
      </c>
      <c r="N85" s="205">
        <v>0</v>
      </c>
      <c r="O85" s="206">
        <v>0</v>
      </c>
      <c r="P85" s="233">
        <v>1194</v>
      </c>
      <c r="Q85" s="234">
        <v>29289365.5</v>
      </c>
      <c r="R85" s="233">
        <v>120</v>
      </c>
      <c r="S85" s="234">
        <v>3406926.27</v>
      </c>
      <c r="T85" s="233">
        <v>1180</v>
      </c>
      <c r="U85" s="234">
        <v>29244907.5</v>
      </c>
      <c r="V85" s="233">
        <v>134</v>
      </c>
      <c r="W85" s="234">
        <v>3451384.27</v>
      </c>
    </row>
    <row r="86" spans="1:23" x14ac:dyDescent="0.25">
      <c r="B86" s="94" t="s">
        <v>898</v>
      </c>
      <c r="C86" s="599" t="s">
        <v>2</v>
      </c>
      <c r="D86" s="361"/>
      <c r="E86" s="94" t="s">
        <v>1004</v>
      </c>
      <c r="F86" s="214">
        <v>11807</v>
      </c>
      <c r="G86" s="217">
        <v>2.8842654002965599E-2</v>
      </c>
      <c r="H86" s="216">
        <v>93561846.150000006</v>
      </c>
      <c r="I86" s="217">
        <v>1.4312670574315E-2</v>
      </c>
      <c r="J86" s="205">
        <v>2179</v>
      </c>
      <c r="K86" s="206">
        <v>7683228.4699999997</v>
      </c>
      <c r="L86" s="205">
        <v>9628</v>
      </c>
      <c r="M86" s="206">
        <v>85878617.680000007</v>
      </c>
      <c r="N86" s="205">
        <v>0</v>
      </c>
      <c r="O86" s="206">
        <v>0</v>
      </c>
      <c r="P86" s="233">
        <v>6022</v>
      </c>
      <c r="Q86" s="234">
        <v>58638879.920000002</v>
      </c>
      <c r="R86" s="233">
        <v>5785</v>
      </c>
      <c r="S86" s="234">
        <v>34922966.229999997</v>
      </c>
      <c r="T86" s="233">
        <v>11755</v>
      </c>
      <c r="U86" s="234">
        <v>93228101.650000006</v>
      </c>
      <c r="V86" s="233">
        <v>52</v>
      </c>
      <c r="W86" s="234">
        <v>333744.5</v>
      </c>
    </row>
    <row r="87" spans="1:23" x14ac:dyDescent="0.25">
      <c r="B87" s="202" t="s">
        <v>898</v>
      </c>
      <c r="C87" s="606" t="s">
        <v>2</v>
      </c>
      <c r="D87" s="361"/>
      <c r="E87" s="202" t="s">
        <v>1005</v>
      </c>
      <c r="F87" s="212">
        <v>5306</v>
      </c>
      <c r="G87" s="42">
        <v>1.2961727969826E-2</v>
      </c>
      <c r="H87" s="43">
        <v>73701006.510000005</v>
      </c>
      <c r="I87" s="42">
        <v>1.12744486195998E-2</v>
      </c>
      <c r="J87" s="205">
        <v>219</v>
      </c>
      <c r="K87" s="206">
        <v>1404780.26</v>
      </c>
      <c r="L87" s="205">
        <v>5087</v>
      </c>
      <c r="M87" s="206">
        <v>72296226.25</v>
      </c>
      <c r="N87" s="205">
        <v>0</v>
      </c>
      <c r="O87" s="206">
        <v>0</v>
      </c>
      <c r="P87" s="233">
        <v>4291</v>
      </c>
      <c r="Q87" s="234">
        <v>60445781.960000001</v>
      </c>
      <c r="R87" s="233">
        <v>1015</v>
      </c>
      <c r="S87" s="234">
        <v>13255224.550000001</v>
      </c>
      <c r="T87" s="233">
        <v>5285</v>
      </c>
      <c r="U87" s="234">
        <v>73397067.510000005</v>
      </c>
      <c r="V87" s="233">
        <v>21</v>
      </c>
      <c r="W87" s="234">
        <v>303939</v>
      </c>
    </row>
    <row r="88" spans="1:23" x14ac:dyDescent="0.25">
      <c r="B88" s="94" t="s">
        <v>898</v>
      </c>
      <c r="C88" s="599" t="s">
        <v>2</v>
      </c>
      <c r="D88" s="361"/>
      <c r="E88" s="94" t="s">
        <v>1006</v>
      </c>
      <c r="F88" s="214">
        <v>11030</v>
      </c>
      <c r="G88" s="217">
        <v>2.6944564550919901E-2</v>
      </c>
      <c r="H88" s="216">
        <v>163644950.41999999</v>
      </c>
      <c r="I88" s="217">
        <v>2.50336687751599E-2</v>
      </c>
      <c r="J88" s="205">
        <v>1016</v>
      </c>
      <c r="K88" s="206">
        <v>6253185.6900000004</v>
      </c>
      <c r="L88" s="205">
        <v>10014</v>
      </c>
      <c r="M88" s="206">
        <v>157391764.72999999</v>
      </c>
      <c r="N88" s="205">
        <v>0</v>
      </c>
      <c r="O88" s="206">
        <v>0</v>
      </c>
      <c r="P88" s="233">
        <v>6544</v>
      </c>
      <c r="Q88" s="234">
        <v>105265086.64</v>
      </c>
      <c r="R88" s="233">
        <v>4486</v>
      </c>
      <c r="S88" s="234">
        <v>58379863.780000001</v>
      </c>
      <c r="T88" s="233">
        <v>10970</v>
      </c>
      <c r="U88" s="234">
        <v>162680618.15000001</v>
      </c>
      <c r="V88" s="233">
        <v>60</v>
      </c>
      <c r="W88" s="234">
        <v>964332.27</v>
      </c>
    </row>
    <row r="89" spans="1:23" x14ac:dyDescent="0.25">
      <c r="B89" s="202" t="s">
        <v>898</v>
      </c>
      <c r="C89" s="606" t="s">
        <v>2</v>
      </c>
      <c r="D89" s="361"/>
      <c r="E89" s="202" t="s">
        <v>1007</v>
      </c>
      <c r="F89" s="212">
        <v>8873</v>
      </c>
      <c r="G89" s="42">
        <v>2.1675350975549599E-2</v>
      </c>
      <c r="H89" s="43">
        <v>157999208.44999999</v>
      </c>
      <c r="I89" s="42">
        <v>2.41700085515828E-2</v>
      </c>
      <c r="J89" s="205">
        <v>1021</v>
      </c>
      <c r="K89" s="206">
        <v>8363300.6399999997</v>
      </c>
      <c r="L89" s="205">
        <v>7852</v>
      </c>
      <c r="M89" s="206">
        <v>149635907.81</v>
      </c>
      <c r="N89" s="205">
        <v>0</v>
      </c>
      <c r="O89" s="206">
        <v>0</v>
      </c>
      <c r="P89" s="233">
        <v>5248</v>
      </c>
      <c r="Q89" s="234">
        <v>101614785.41</v>
      </c>
      <c r="R89" s="233">
        <v>3625</v>
      </c>
      <c r="S89" s="234">
        <v>56384423.039999999</v>
      </c>
      <c r="T89" s="233">
        <v>8776</v>
      </c>
      <c r="U89" s="234">
        <v>156118584.06</v>
      </c>
      <c r="V89" s="233">
        <v>97</v>
      </c>
      <c r="W89" s="234">
        <v>1880624.39</v>
      </c>
    </row>
    <row r="90" spans="1:23" x14ac:dyDescent="0.25">
      <c r="B90" s="94" t="s">
        <v>898</v>
      </c>
      <c r="C90" s="599" t="s">
        <v>2</v>
      </c>
      <c r="D90" s="361"/>
      <c r="E90" s="94" t="s">
        <v>1008</v>
      </c>
      <c r="F90" s="214">
        <v>7482</v>
      </c>
      <c r="G90" s="217">
        <v>1.8277355572981199E-2</v>
      </c>
      <c r="H90" s="216">
        <v>77068472.519999996</v>
      </c>
      <c r="I90" s="217">
        <v>1.1789588429838901E-2</v>
      </c>
      <c r="J90" s="205">
        <v>2251</v>
      </c>
      <c r="K90" s="206">
        <v>11987123.52</v>
      </c>
      <c r="L90" s="205">
        <v>5229</v>
      </c>
      <c r="M90" s="206">
        <v>65052882.149999999</v>
      </c>
      <c r="N90" s="205">
        <v>2</v>
      </c>
      <c r="O90" s="206">
        <v>28466.85</v>
      </c>
      <c r="P90" s="233">
        <v>2410</v>
      </c>
      <c r="Q90" s="234">
        <v>32876383.359999999</v>
      </c>
      <c r="R90" s="233">
        <v>5072</v>
      </c>
      <c r="S90" s="234">
        <v>44192089.159999996</v>
      </c>
      <c r="T90" s="233">
        <v>7310</v>
      </c>
      <c r="U90" s="234">
        <v>75600430.920000002</v>
      </c>
      <c r="V90" s="233">
        <v>172</v>
      </c>
      <c r="W90" s="234">
        <v>1468041.6</v>
      </c>
    </row>
    <row r="91" spans="1:23" x14ac:dyDescent="0.25">
      <c r="B91" s="202" t="s">
        <v>898</v>
      </c>
      <c r="C91" s="606" t="s">
        <v>2</v>
      </c>
      <c r="D91" s="361"/>
      <c r="E91" s="202" t="s">
        <v>1009</v>
      </c>
      <c r="F91" s="212">
        <v>121</v>
      </c>
      <c r="G91" s="42">
        <v>2.95584071682802E-4</v>
      </c>
      <c r="H91" s="43">
        <v>392728.68</v>
      </c>
      <c r="I91" s="42">
        <v>6.0077867776506598E-5</v>
      </c>
      <c r="J91" s="205">
        <v>79</v>
      </c>
      <c r="K91" s="206">
        <v>214061.03</v>
      </c>
      <c r="L91" s="205">
        <v>42</v>
      </c>
      <c r="M91" s="206">
        <v>178667.65</v>
      </c>
      <c r="N91" s="205">
        <v>0</v>
      </c>
      <c r="O91" s="206">
        <v>0</v>
      </c>
      <c r="P91" s="233">
        <v>1</v>
      </c>
      <c r="Q91" s="234">
        <v>1750.14</v>
      </c>
      <c r="R91" s="233">
        <v>120</v>
      </c>
      <c r="S91" s="234">
        <v>390978.54</v>
      </c>
      <c r="T91" s="233">
        <v>121</v>
      </c>
      <c r="U91" s="234">
        <v>392728.68</v>
      </c>
      <c r="V91" s="233">
        <v>0</v>
      </c>
      <c r="W91" s="234">
        <v>0</v>
      </c>
    </row>
    <row r="92" spans="1:23" x14ac:dyDescent="0.25">
      <c r="B92" s="94" t="s">
        <v>898</v>
      </c>
      <c r="C92" s="599" t="s">
        <v>2</v>
      </c>
      <c r="D92" s="361"/>
      <c r="E92" s="94" t="s">
        <v>1010</v>
      </c>
      <c r="F92" s="214">
        <v>427</v>
      </c>
      <c r="G92" s="217">
        <v>1.0430942033764999E-3</v>
      </c>
      <c r="H92" s="216">
        <v>1930211.16</v>
      </c>
      <c r="I92" s="217">
        <v>2.9527502511713099E-4</v>
      </c>
      <c r="J92" s="205">
        <v>212</v>
      </c>
      <c r="K92" s="206">
        <v>656447.51</v>
      </c>
      <c r="L92" s="205">
        <v>215</v>
      </c>
      <c r="M92" s="206">
        <v>1273763.6499999999</v>
      </c>
      <c r="N92" s="205">
        <v>0</v>
      </c>
      <c r="O92" s="206">
        <v>0</v>
      </c>
      <c r="P92" s="233">
        <v>7</v>
      </c>
      <c r="Q92" s="234">
        <v>5139.66</v>
      </c>
      <c r="R92" s="233">
        <v>420</v>
      </c>
      <c r="S92" s="234">
        <v>1925071.5</v>
      </c>
      <c r="T92" s="233">
        <v>427</v>
      </c>
      <c r="U92" s="234">
        <v>1930211.16</v>
      </c>
      <c r="V92" s="233">
        <v>0</v>
      </c>
      <c r="W92" s="234">
        <v>0</v>
      </c>
    </row>
    <row r="93" spans="1:23" x14ac:dyDescent="0.25">
      <c r="B93" s="202" t="s">
        <v>898</v>
      </c>
      <c r="C93" s="606" t="s">
        <v>2</v>
      </c>
      <c r="D93" s="361"/>
      <c r="E93" s="202" t="s">
        <v>1011</v>
      </c>
      <c r="F93" s="212">
        <v>4</v>
      </c>
      <c r="G93" s="42">
        <v>9.7713742705058398E-6</v>
      </c>
      <c r="H93" s="43">
        <v>4820.24</v>
      </c>
      <c r="I93" s="42">
        <v>7.3737864362497898E-7</v>
      </c>
      <c r="J93" s="205">
        <v>3</v>
      </c>
      <c r="K93" s="206">
        <v>1983.41</v>
      </c>
      <c r="L93" s="205">
        <v>1</v>
      </c>
      <c r="M93" s="206">
        <v>2836.83</v>
      </c>
      <c r="N93" s="205">
        <v>0</v>
      </c>
      <c r="O93" s="206">
        <v>0</v>
      </c>
      <c r="P93" s="233">
        <v>0</v>
      </c>
      <c r="Q93" s="234">
        <v>0</v>
      </c>
      <c r="R93" s="233">
        <v>4</v>
      </c>
      <c r="S93" s="234">
        <v>4820.24</v>
      </c>
      <c r="T93" s="233">
        <v>4</v>
      </c>
      <c r="U93" s="234">
        <v>4820.24</v>
      </c>
      <c r="V93" s="233">
        <v>0</v>
      </c>
      <c r="W93" s="234">
        <v>0</v>
      </c>
    </row>
    <row r="94" spans="1:23" x14ac:dyDescent="0.25">
      <c r="B94" s="94" t="s">
        <v>898</v>
      </c>
      <c r="C94" s="599" t="s">
        <v>2</v>
      </c>
      <c r="D94" s="361"/>
      <c r="E94" s="94" t="s">
        <v>1012</v>
      </c>
      <c r="F94" s="214">
        <v>1637</v>
      </c>
      <c r="G94" s="217">
        <v>3.9989349202045202E-3</v>
      </c>
      <c r="H94" s="216">
        <v>17609930.43</v>
      </c>
      <c r="I94" s="217">
        <v>2.6938879837526001E-3</v>
      </c>
      <c r="J94" s="205">
        <v>157</v>
      </c>
      <c r="K94" s="206">
        <v>866032.98</v>
      </c>
      <c r="L94" s="205">
        <v>1478</v>
      </c>
      <c r="M94" s="206">
        <v>16720313.43</v>
      </c>
      <c r="N94" s="205">
        <v>2</v>
      </c>
      <c r="O94" s="206">
        <v>23584.02</v>
      </c>
      <c r="P94" s="233">
        <v>976</v>
      </c>
      <c r="Q94" s="234">
        <v>10895713.74</v>
      </c>
      <c r="R94" s="233">
        <v>661</v>
      </c>
      <c r="S94" s="234">
        <v>6714216.6900000004</v>
      </c>
      <c r="T94" s="233">
        <v>1630</v>
      </c>
      <c r="U94" s="234">
        <v>17545665.140000001</v>
      </c>
      <c r="V94" s="233">
        <v>7</v>
      </c>
      <c r="W94" s="234">
        <v>64265.29</v>
      </c>
    </row>
    <row r="95" spans="1:23" x14ac:dyDescent="0.25">
      <c r="B95" s="202" t="s">
        <v>898</v>
      </c>
      <c r="C95" s="606" t="s">
        <v>2</v>
      </c>
      <c r="D95" s="361"/>
      <c r="E95" s="202" t="s">
        <v>1013</v>
      </c>
      <c r="F95" s="212">
        <v>2727</v>
      </c>
      <c r="G95" s="42">
        <v>6.6616344089173597E-3</v>
      </c>
      <c r="H95" s="43">
        <v>33082443.050000001</v>
      </c>
      <c r="I95" s="42">
        <v>5.0608034006625396E-3</v>
      </c>
      <c r="J95" s="205">
        <v>876</v>
      </c>
      <c r="K95" s="206">
        <v>6377530.8300000001</v>
      </c>
      <c r="L95" s="205">
        <v>1851</v>
      </c>
      <c r="M95" s="206">
        <v>26704912.219999999</v>
      </c>
      <c r="N95" s="205">
        <v>0</v>
      </c>
      <c r="O95" s="206">
        <v>0</v>
      </c>
      <c r="P95" s="233">
        <v>815</v>
      </c>
      <c r="Q95" s="234">
        <v>12764542.02</v>
      </c>
      <c r="R95" s="233">
        <v>1912</v>
      </c>
      <c r="S95" s="234">
        <v>20317901.030000001</v>
      </c>
      <c r="T95" s="233">
        <v>2661</v>
      </c>
      <c r="U95" s="234">
        <v>32384337.399999999</v>
      </c>
      <c r="V95" s="233">
        <v>66</v>
      </c>
      <c r="W95" s="234">
        <v>698105.65</v>
      </c>
    </row>
    <row r="96" spans="1:23" x14ac:dyDescent="0.25">
      <c r="B96" s="94" t="s">
        <v>898</v>
      </c>
      <c r="C96" s="599" t="s">
        <v>2</v>
      </c>
      <c r="D96" s="361"/>
      <c r="E96" s="94" t="s">
        <v>1014</v>
      </c>
      <c r="F96" s="214">
        <v>159</v>
      </c>
      <c r="G96" s="217">
        <v>3.8841212725260698E-4</v>
      </c>
      <c r="H96" s="216">
        <v>543509.52</v>
      </c>
      <c r="I96" s="217">
        <v>8.3143642776057505E-5</v>
      </c>
      <c r="J96" s="205">
        <v>118</v>
      </c>
      <c r="K96" s="206">
        <v>314341.53999999998</v>
      </c>
      <c r="L96" s="205">
        <v>41</v>
      </c>
      <c r="M96" s="206">
        <v>229167.98</v>
      </c>
      <c r="N96" s="205">
        <v>0</v>
      </c>
      <c r="O96" s="206">
        <v>0</v>
      </c>
      <c r="P96" s="233">
        <v>0</v>
      </c>
      <c r="Q96" s="234">
        <v>0</v>
      </c>
      <c r="R96" s="233">
        <v>159</v>
      </c>
      <c r="S96" s="234">
        <v>543509.52</v>
      </c>
      <c r="T96" s="233">
        <v>159</v>
      </c>
      <c r="U96" s="234">
        <v>543509.52</v>
      </c>
      <c r="V96" s="233">
        <v>0</v>
      </c>
      <c r="W96" s="234">
        <v>0</v>
      </c>
    </row>
    <row r="97" spans="1:23" x14ac:dyDescent="0.25">
      <c r="B97" s="202" t="s">
        <v>898</v>
      </c>
      <c r="C97" s="606" t="s">
        <v>2</v>
      </c>
      <c r="D97" s="361"/>
      <c r="E97" s="202" t="s">
        <v>1015</v>
      </c>
      <c r="F97" s="212">
        <v>674</v>
      </c>
      <c r="G97" s="42">
        <v>1.64647656458023E-3</v>
      </c>
      <c r="H97" s="43">
        <v>3289857.11</v>
      </c>
      <c r="I97" s="42">
        <v>5.0326754964312805E-4</v>
      </c>
      <c r="J97" s="205">
        <v>383</v>
      </c>
      <c r="K97" s="206">
        <v>1287947.3400000001</v>
      </c>
      <c r="L97" s="205">
        <v>291</v>
      </c>
      <c r="M97" s="206">
        <v>2001909.77</v>
      </c>
      <c r="N97" s="205">
        <v>0</v>
      </c>
      <c r="O97" s="206">
        <v>0</v>
      </c>
      <c r="P97" s="233">
        <v>0</v>
      </c>
      <c r="Q97" s="234">
        <v>0</v>
      </c>
      <c r="R97" s="233">
        <v>674</v>
      </c>
      <c r="S97" s="234">
        <v>3289857.11</v>
      </c>
      <c r="T97" s="233">
        <v>671</v>
      </c>
      <c r="U97" s="234">
        <v>3276589.47</v>
      </c>
      <c r="V97" s="233">
        <v>3</v>
      </c>
      <c r="W97" s="234">
        <v>13267.64</v>
      </c>
    </row>
    <row r="98" spans="1:23" x14ac:dyDescent="0.25">
      <c r="A98" s="186" t="s">
        <v>2</v>
      </c>
      <c r="B98" s="207" t="s">
        <v>1016</v>
      </c>
      <c r="C98" s="593" t="s">
        <v>2</v>
      </c>
      <c r="D98" s="411"/>
      <c r="E98" s="207" t="s">
        <v>2</v>
      </c>
      <c r="F98" s="218">
        <v>53423</v>
      </c>
      <c r="G98" s="219">
        <v>0.13050403191330801</v>
      </c>
      <c r="H98" s="220">
        <v>662288917.97000003</v>
      </c>
      <c r="I98" s="219">
        <v>0.101313981050855</v>
      </c>
      <c r="J98" s="210">
        <v>9125</v>
      </c>
      <c r="K98" s="211">
        <v>47313450.640000001</v>
      </c>
      <c r="L98" s="210">
        <v>44294</v>
      </c>
      <c r="M98" s="211">
        <v>614923416.46000004</v>
      </c>
      <c r="N98" s="210">
        <v>4</v>
      </c>
      <c r="O98" s="211">
        <v>52050.87</v>
      </c>
      <c r="P98" s="236">
        <v>28104</v>
      </c>
      <c r="Q98" s="237">
        <v>413819360.68000001</v>
      </c>
      <c r="R98" s="236">
        <v>25319</v>
      </c>
      <c r="S98" s="237">
        <v>248469557.28999999</v>
      </c>
      <c r="T98" s="236">
        <v>52790</v>
      </c>
      <c r="U98" s="237">
        <v>653040392.63999999</v>
      </c>
      <c r="V98" s="236">
        <v>633</v>
      </c>
      <c r="W98" s="237">
        <v>9248525.3300000001</v>
      </c>
    </row>
    <row r="99" spans="1:23" x14ac:dyDescent="0.25">
      <c r="B99" s="94" t="s">
        <v>899</v>
      </c>
      <c r="C99" s="599" t="s">
        <v>2</v>
      </c>
      <c r="D99" s="361"/>
      <c r="E99" s="94" t="s">
        <v>1017</v>
      </c>
      <c r="F99" s="214">
        <v>819</v>
      </c>
      <c r="G99" s="217">
        <v>2.0006888818860698E-3</v>
      </c>
      <c r="H99" s="216">
        <v>9919266</v>
      </c>
      <c r="I99" s="217">
        <v>1.51740471612106E-3</v>
      </c>
      <c r="J99" s="205">
        <v>658</v>
      </c>
      <c r="K99" s="206">
        <v>6453212.9500000002</v>
      </c>
      <c r="L99" s="205">
        <v>114</v>
      </c>
      <c r="M99" s="206">
        <v>2386260.1</v>
      </c>
      <c r="N99" s="205">
        <v>47</v>
      </c>
      <c r="O99" s="206">
        <v>1079792.95</v>
      </c>
      <c r="P99" s="233">
        <v>216</v>
      </c>
      <c r="Q99" s="234">
        <v>2307492.0499999998</v>
      </c>
      <c r="R99" s="233">
        <v>603</v>
      </c>
      <c r="S99" s="234">
        <v>7611773.9500000002</v>
      </c>
      <c r="T99" s="233">
        <v>205</v>
      </c>
      <c r="U99" s="234">
        <v>2505717.83</v>
      </c>
      <c r="V99" s="233">
        <v>614</v>
      </c>
      <c r="W99" s="234">
        <v>7413548.1699999999</v>
      </c>
    </row>
    <row r="100" spans="1:23" x14ac:dyDescent="0.25">
      <c r="B100" s="202" t="s">
        <v>899</v>
      </c>
      <c r="C100" s="606" t="s">
        <v>2</v>
      </c>
      <c r="D100" s="361"/>
      <c r="E100" s="202" t="s">
        <v>1018</v>
      </c>
      <c r="F100" s="212">
        <v>1476</v>
      </c>
      <c r="G100" s="42">
        <v>3.6056371058166602E-3</v>
      </c>
      <c r="H100" s="43">
        <v>27284228.710000001</v>
      </c>
      <c r="I100" s="42">
        <v>4.17381863943154E-3</v>
      </c>
      <c r="J100" s="205">
        <v>200</v>
      </c>
      <c r="K100" s="206">
        <v>2218453.37</v>
      </c>
      <c r="L100" s="205">
        <v>1276</v>
      </c>
      <c r="M100" s="206">
        <v>25065775.34</v>
      </c>
      <c r="N100" s="205">
        <v>0</v>
      </c>
      <c r="O100" s="206">
        <v>0</v>
      </c>
      <c r="P100" s="233">
        <v>428</v>
      </c>
      <c r="Q100" s="234">
        <v>9354434.1699999999</v>
      </c>
      <c r="R100" s="233">
        <v>1048</v>
      </c>
      <c r="S100" s="234">
        <v>17929794.539999999</v>
      </c>
      <c r="T100" s="233">
        <v>1441</v>
      </c>
      <c r="U100" s="234">
        <v>26579935.5</v>
      </c>
      <c r="V100" s="233">
        <v>35</v>
      </c>
      <c r="W100" s="234">
        <v>704293.21</v>
      </c>
    </row>
    <row r="101" spans="1:23" x14ac:dyDescent="0.25">
      <c r="B101" s="94" t="s">
        <v>899</v>
      </c>
      <c r="C101" s="599" t="s">
        <v>2</v>
      </c>
      <c r="D101" s="361"/>
      <c r="E101" s="94" t="s">
        <v>1019</v>
      </c>
      <c r="F101" s="214">
        <v>286</v>
      </c>
      <c r="G101" s="217">
        <v>6.9865326034116804E-4</v>
      </c>
      <c r="H101" s="216">
        <v>1597757.51</v>
      </c>
      <c r="I101" s="217">
        <v>2.4441776043628997E-4</v>
      </c>
      <c r="J101" s="205">
        <v>179</v>
      </c>
      <c r="K101" s="206">
        <v>662454.87</v>
      </c>
      <c r="L101" s="205">
        <v>107</v>
      </c>
      <c r="M101" s="206">
        <v>935302.64</v>
      </c>
      <c r="N101" s="205">
        <v>0</v>
      </c>
      <c r="O101" s="206">
        <v>0</v>
      </c>
      <c r="P101" s="233">
        <v>0</v>
      </c>
      <c r="Q101" s="234">
        <v>0</v>
      </c>
      <c r="R101" s="233">
        <v>286</v>
      </c>
      <c r="S101" s="234">
        <v>1597757.51</v>
      </c>
      <c r="T101" s="233">
        <v>286</v>
      </c>
      <c r="U101" s="234">
        <v>1597757.51</v>
      </c>
      <c r="V101" s="233">
        <v>0</v>
      </c>
      <c r="W101" s="234">
        <v>0</v>
      </c>
    </row>
    <row r="102" spans="1:23" x14ac:dyDescent="0.25">
      <c r="B102" s="202" t="s">
        <v>899</v>
      </c>
      <c r="C102" s="606" t="s">
        <v>2</v>
      </c>
      <c r="D102" s="361"/>
      <c r="E102" s="202" t="s">
        <v>1020</v>
      </c>
      <c r="F102" s="212">
        <v>1291</v>
      </c>
      <c r="G102" s="42">
        <v>3.1537110458057598E-3</v>
      </c>
      <c r="H102" s="43">
        <v>10662868.699999999</v>
      </c>
      <c r="I102" s="42">
        <v>1.63115771396388E-3</v>
      </c>
      <c r="J102" s="205">
        <v>1023</v>
      </c>
      <c r="K102" s="206">
        <v>7143836.0499999998</v>
      </c>
      <c r="L102" s="205">
        <v>173</v>
      </c>
      <c r="M102" s="206">
        <v>2110125.81</v>
      </c>
      <c r="N102" s="205">
        <v>95</v>
      </c>
      <c r="O102" s="206">
        <v>1408906.84</v>
      </c>
      <c r="P102" s="233">
        <v>425</v>
      </c>
      <c r="Q102" s="234">
        <v>3910878.31</v>
      </c>
      <c r="R102" s="233">
        <v>866</v>
      </c>
      <c r="S102" s="234">
        <v>6751990.3899999997</v>
      </c>
      <c r="T102" s="233">
        <v>497</v>
      </c>
      <c r="U102" s="234">
        <v>4189293.61</v>
      </c>
      <c r="V102" s="233">
        <v>794</v>
      </c>
      <c r="W102" s="234">
        <v>6473575.0899999999</v>
      </c>
    </row>
    <row r="103" spans="1:23" x14ac:dyDescent="0.25">
      <c r="B103" s="94" t="s">
        <v>899</v>
      </c>
      <c r="C103" s="599" t="s">
        <v>2</v>
      </c>
      <c r="D103" s="361"/>
      <c r="E103" s="94" t="s">
        <v>1021</v>
      </c>
      <c r="F103" s="214">
        <v>2</v>
      </c>
      <c r="G103" s="217">
        <v>4.8856871352529199E-6</v>
      </c>
      <c r="H103" s="216">
        <v>38871.64</v>
      </c>
      <c r="I103" s="217">
        <v>5.9464087221131098E-6</v>
      </c>
      <c r="J103" s="205">
        <v>1</v>
      </c>
      <c r="K103" s="206">
        <v>15141.01</v>
      </c>
      <c r="L103" s="205">
        <v>1</v>
      </c>
      <c r="M103" s="206">
        <v>23730.63</v>
      </c>
      <c r="N103" s="205">
        <v>0</v>
      </c>
      <c r="O103" s="206">
        <v>0</v>
      </c>
      <c r="P103" s="233">
        <v>2</v>
      </c>
      <c r="Q103" s="234">
        <v>38871.64</v>
      </c>
      <c r="R103" s="233">
        <v>0</v>
      </c>
      <c r="S103" s="234">
        <v>0</v>
      </c>
      <c r="T103" s="233">
        <v>1</v>
      </c>
      <c r="U103" s="234">
        <v>23730.63</v>
      </c>
      <c r="V103" s="233">
        <v>1</v>
      </c>
      <c r="W103" s="234">
        <v>15141.01</v>
      </c>
    </row>
    <row r="104" spans="1:23" x14ac:dyDescent="0.25">
      <c r="B104" s="202" t="s">
        <v>899</v>
      </c>
      <c r="C104" s="606" t="s">
        <v>2</v>
      </c>
      <c r="D104" s="361"/>
      <c r="E104" s="202" t="s">
        <v>1022</v>
      </c>
      <c r="F104" s="212">
        <v>8</v>
      </c>
      <c r="G104" s="42">
        <v>1.95427485410117E-5</v>
      </c>
      <c r="H104" s="43">
        <v>137498.32999999999</v>
      </c>
      <c r="I104" s="42">
        <v>2.1033876337298501E-5</v>
      </c>
      <c r="J104" s="205">
        <v>4</v>
      </c>
      <c r="K104" s="206">
        <v>21547.97</v>
      </c>
      <c r="L104" s="205">
        <v>4</v>
      </c>
      <c r="M104" s="206">
        <v>115950.36</v>
      </c>
      <c r="N104" s="205">
        <v>0</v>
      </c>
      <c r="O104" s="206">
        <v>0</v>
      </c>
      <c r="P104" s="233">
        <v>2</v>
      </c>
      <c r="Q104" s="234">
        <v>63793.68</v>
      </c>
      <c r="R104" s="233">
        <v>6</v>
      </c>
      <c r="S104" s="234">
        <v>73704.649999999994</v>
      </c>
      <c r="T104" s="233">
        <v>6</v>
      </c>
      <c r="U104" s="234">
        <v>76747.39</v>
      </c>
      <c r="V104" s="233">
        <v>2</v>
      </c>
      <c r="W104" s="234">
        <v>60750.94</v>
      </c>
    </row>
    <row r="105" spans="1:23" x14ac:dyDescent="0.25">
      <c r="B105" s="94" t="s">
        <v>899</v>
      </c>
      <c r="C105" s="599" t="s">
        <v>2</v>
      </c>
      <c r="D105" s="361"/>
      <c r="E105" s="94" t="s">
        <v>1023</v>
      </c>
      <c r="F105" s="214">
        <v>434</v>
      </c>
      <c r="G105" s="217">
        <v>1.06019410834988E-3</v>
      </c>
      <c r="H105" s="216">
        <v>4207960.93</v>
      </c>
      <c r="I105" s="217">
        <v>6.4371494427462202E-4</v>
      </c>
      <c r="J105" s="205">
        <v>323</v>
      </c>
      <c r="K105" s="206">
        <v>2451571.2000000002</v>
      </c>
      <c r="L105" s="205">
        <v>75</v>
      </c>
      <c r="M105" s="206">
        <v>1125311.4099999999</v>
      </c>
      <c r="N105" s="205">
        <v>36</v>
      </c>
      <c r="O105" s="206">
        <v>631078.31999999995</v>
      </c>
      <c r="P105" s="233">
        <v>148</v>
      </c>
      <c r="Q105" s="234">
        <v>1658943.2</v>
      </c>
      <c r="R105" s="233">
        <v>286</v>
      </c>
      <c r="S105" s="234">
        <v>2549017.73</v>
      </c>
      <c r="T105" s="233">
        <v>141</v>
      </c>
      <c r="U105" s="234">
        <v>1501915.79</v>
      </c>
      <c r="V105" s="233">
        <v>293</v>
      </c>
      <c r="W105" s="234">
        <v>2706045.14</v>
      </c>
    </row>
    <row r="106" spans="1:23" x14ac:dyDescent="0.25">
      <c r="B106" s="202" t="s">
        <v>899</v>
      </c>
      <c r="C106" s="606" t="s">
        <v>2</v>
      </c>
      <c r="D106" s="361"/>
      <c r="E106" s="202" t="s">
        <v>1024</v>
      </c>
      <c r="F106" s="212">
        <v>132</v>
      </c>
      <c r="G106" s="42">
        <v>3.2245535092669301E-4</v>
      </c>
      <c r="H106" s="43">
        <v>1019499.45</v>
      </c>
      <c r="I106" s="42">
        <v>1.55958442238854E-4</v>
      </c>
      <c r="J106" s="205">
        <v>99</v>
      </c>
      <c r="K106" s="206">
        <v>653040.23</v>
      </c>
      <c r="L106" s="205">
        <v>31</v>
      </c>
      <c r="M106" s="206">
        <v>338867.71</v>
      </c>
      <c r="N106" s="205">
        <v>2</v>
      </c>
      <c r="O106" s="206">
        <v>27591.51</v>
      </c>
      <c r="P106" s="233">
        <v>6</v>
      </c>
      <c r="Q106" s="234">
        <v>64227.72</v>
      </c>
      <c r="R106" s="233">
        <v>126</v>
      </c>
      <c r="S106" s="234">
        <v>955271.73</v>
      </c>
      <c r="T106" s="233">
        <v>95</v>
      </c>
      <c r="U106" s="234">
        <v>748892.26</v>
      </c>
      <c r="V106" s="233">
        <v>37</v>
      </c>
      <c r="W106" s="234">
        <v>270607.19</v>
      </c>
    </row>
    <row r="107" spans="1:23" x14ac:dyDescent="0.25">
      <c r="B107" s="94" t="s">
        <v>899</v>
      </c>
      <c r="C107" s="599" t="s">
        <v>2</v>
      </c>
      <c r="D107" s="361"/>
      <c r="E107" s="94" t="s">
        <v>1025</v>
      </c>
      <c r="F107" s="214">
        <v>7</v>
      </c>
      <c r="G107" s="217">
        <v>1.7099904973385201E-5</v>
      </c>
      <c r="H107" s="216">
        <v>43780.6</v>
      </c>
      <c r="I107" s="217">
        <v>6.6973593524570899E-6</v>
      </c>
      <c r="J107" s="205">
        <v>6</v>
      </c>
      <c r="K107" s="206">
        <v>32096.77</v>
      </c>
      <c r="L107" s="205">
        <v>1</v>
      </c>
      <c r="M107" s="206">
        <v>11683.83</v>
      </c>
      <c r="N107" s="205">
        <v>0</v>
      </c>
      <c r="O107" s="206">
        <v>0</v>
      </c>
      <c r="P107" s="233">
        <v>0</v>
      </c>
      <c r="Q107" s="234">
        <v>0</v>
      </c>
      <c r="R107" s="233">
        <v>7</v>
      </c>
      <c r="S107" s="234">
        <v>43780.6</v>
      </c>
      <c r="T107" s="233">
        <v>3</v>
      </c>
      <c r="U107" s="234">
        <v>25091.16</v>
      </c>
      <c r="V107" s="233">
        <v>4</v>
      </c>
      <c r="W107" s="234">
        <v>18689.439999999999</v>
      </c>
    </row>
    <row r="108" spans="1:23" x14ac:dyDescent="0.25">
      <c r="B108" s="202" t="s">
        <v>899</v>
      </c>
      <c r="C108" s="606" t="s">
        <v>2</v>
      </c>
      <c r="D108" s="361"/>
      <c r="E108" s="202" t="s">
        <v>1026</v>
      </c>
      <c r="F108" s="212">
        <v>737</v>
      </c>
      <c r="G108" s="42">
        <v>1.8003757093407E-3</v>
      </c>
      <c r="H108" s="43">
        <v>23038687.129999999</v>
      </c>
      <c r="I108" s="42">
        <v>3.5243547762807801E-3</v>
      </c>
      <c r="J108" s="205">
        <v>201</v>
      </c>
      <c r="K108" s="206">
        <v>2929601.56</v>
      </c>
      <c r="L108" s="205">
        <v>525</v>
      </c>
      <c r="M108" s="206">
        <v>19691807.079999998</v>
      </c>
      <c r="N108" s="205">
        <v>11</v>
      </c>
      <c r="O108" s="206">
        <v>417278.49</v>
      </c>
      <c r="P108" s="233">
        <v>574</v>
      </c>
      <c r="Q108" s="234">
        <v>18885823.57</v>
      </c>
      <c r="R108" s="233">
        <v>163</v>
      </c>
      <c r="S108" s="234">
        <v>4152863.56</v>
      </c>
      <c r="T108" s="233">
        <v>675</v>
      </c>
      <c r="U108" s="234">
        <v>21195209.73</v>
      </c>
      <c r="V108" s="233">
        <v>62</v>
      </c>
      <c r="W108" s="234">
        <v>1843477.4</v>
      </c>
    </row>
    <row r="109" spans="1:23" x14ac:dyDescent="0.25">
      <c r="B109" s="94" t="s">
        <v>899</v>
      </c>
      <c r="C109" s="599" t="s">
        <v>2</v>
      </c>
      <c r="D109" s="361"/>
      <c r="E109" s="94" t="s">
        <v>1027</v>
      </c>
      <c r="F109" s="214">
        <v>373</v>
      </c>
      <c r="G109" s="217">
        <v>9.1118065072467004E-4</v>
      </c>
      <c r="H109" s="216">
        <v>8954476.1199999992</v>
      </c>
      <c r="I109" s="217">
        <v>1.3698154979291199E-3</v>
      </c>
      <c r="J109" s="205">
        <v>131</v>
      </c>
      <c r="K109" s="206">
        <v>1824328.49</v>
      </c>
      <c r="L109" s="205">
        <v>232</v>
      </c>
      <c r="M109" s="206">
        <v>6849459.71</v>
      </c>
      <c r="N109" s="205">
        <v>10</v>
      </c>
      <c r="O109" s="206">
        <v>280687.92</v>
      </c>
      <c r="P109" s="233">
        <v>128</v>
      </c>
      <c r="Q109" s="234">
        <v>3780259.36</v>
      </c>
      <c r="R109" s="233">
        <v>245</v>
      </c>
      <c r="S109" s="234">
        <v>5174216.76</v>
      </c>
      <c r="T109" s="233">
        <v>306</v>
      </c>
      <c r="U109" s="234">
        <v>7513338.6399999997</v>
      </c>
      <c r="V109" s="233">
        <v>67</v>
      </c>
      <c r="W109" s="234">
        <v>1441137.48</v>
      </c>
    </row>
    <row r="110" spans="1:23" x14ac:dyDescent="0.25">
      <c r="B110" s="202" t="s">
        <v>899</v>
      </c>
      <c r="C110" s="606" t="s">
        <v>2</v>
      </c>
      <c r="D110" s="361"/>
      <c r="E110" s="202" t="s">
        <v>1028</v>
      </c>
      <c r="F110" s="212">
        <v>114</v>
      </c>
      <c r="G110" s="42">
        <v>2.7848416670941598E-4</v>
      </c>
      <c r="H110" s="43">
        <v>544205.93999999994</v>
      </c>
      <c r="I110" s="42">
        <v>8.32501779765855E-5</v>
      </c>
      <c r="J110" s="205">
        <v>81</v>
      </c>
      <c r="K110" s="206">
        <v>333031.3</v>
      </c>
      <c r="L110" s="205">
        <v>33</v>
      </c>
      <c r="M110" s="206">
        <v>211174.64</v>
      </c>
      <c r="N110" s="205">
        <v>0</v>
      </c>
      <c r="O110" s="206">
        <v>0</v>
      </c>
      <c r="P110" s="233">
        <v>0</v>
      </c>
      <c r="Q110" s="234">
        <v>0</v>
      </c>
      <c r="R110" s="233">
        <v>114</v>
      </c>
      <c r="S110" s="234">
        <v>544205.93999999994</v>
      </c>
      <c r="T110" s="233">
        <v>114</v>
      </c>
      <c r="U110" s="234">
        <v>544205.93999999994</v>
      </c>
      <c r="V110" s="233">
        <v>0</v>
      </c>
      <c r="W110" s="234">
        <v>0</v>
      </c>
    </row>
    <row r="111" spans="1:23" x14ac:dyDescent="0.25">
      <c r="B111" s="94" t="s">
        <v>899</v>
      </c>
      <c r="C111" s="599" t="s">
        <v>2</v>
      </c>
      <c r="D111" s="361"/>
      <c r="E111" s="94" t="s">
        <v>1029</v>
      </c>
      <c r="F111" s="214">
        <v>2128</v>
      </c>
      <c r="G111" s="217">
        <v>5.1983711119091098E-3</v>
      </c>
      <c r="H111" s="216">
        <v>27840832.850000001</v>
      </c>
      <c r="I111" s="217">
        <v>4.2589654383024004E-3</v>
      </c>
      <c r="J111" s="205">
        <v>1888</v>
      </c>
      <c r="K111" s="206">
        <v>22332235.5</v>
      </c>
      <c r="L111" s="205">
        <v>14</v>
      </c>
      <c r="M111" s="206">
        <v>322153.40000000002</v>
      </c>
      <c r="N111" s="205">
        <v>226</v>
      </c>
      <c r="O111" s="206">
        <v>5186443.95</v>
      </c>
      <c r="P111" s="233">
        <v>999</v>
      </c>
      <c r="Q111" s="234">
        <v>13131929.74</v>
      </c>
      <c r="R111" s="233">
        <v>1129</v>
      </c>
      <c r="S111" s="234">
        <v>14708903.109999999</v>
      </c>
      <c r="T111" s="233">
        <v>312</v>
      </c>
      <c r="U111" s="234">
        <v>4052480.91</v>
      </c>
      <c r="V111" s="233">
        <v>1816</v>
      </c>
      <c r="W111" s="234">
        <v>23788351.940000001</v>
      </c>
    </row>
    <row r="112" spans="1:23" x14ac:dyDescent="0.25">
      <c r="B112" s="202" t="s">
        <v>899</v>
      </c>
      <c r="C112" s="606" t="s">
        <v>2</v>
      </c>
      <c r="D112" s="361"/>
      <c r="E112" s="202" t="s">
        <v>1030</v>
      </c>
      <c r="F112" s="212">
        <v>2</v>
      </c>
      <c r="G112" s="42">
        <v>4.8856871352529199E-6</v>
      </c>
      <c r="H112" s="43">
        <v>11718.54</v>
      </c>
      <c r="I112" s="42">
        <v>1.79264956318878E-6</v>
      </c>
      <c r="J112" s="205">
        <v>2</v>
      </c>
      <c r="K112" s="206">
        <v>11718.54</v>
      </c>
      <c r="L112" s="205">
        <v>0</v>
      </c>
      <c r="M112" s="206">
        <v>0</v>
      </c>
      <c r="N112" s="205">
        <v>0</v>
      </c>
      <c r="O112" s="206">
        <v>0</v>
      </c>
      <c r="P112" s="233">
        <v>0</v>
      </c>
      <c r="Q112" s="234">
        <v>0</v>
      </c>
      <c r="R112" s="233">
        <v>2</v>
      </c>
      <c r="S112" s="234">
        <v>11718.54</v>
      </c>
      <c r="T112" s="233">
        <v>2</v>
      </c>
      <c r="U112" s="234">
        <v>11718.54</v>
      </c>
      <c r="V112" s="233">
        <v>0</v>
      </c>
      <c r="W112" s="234">
        <v>0</v>
      </c>
    </row>
    <row r="113" spans="2:23" x14ac:dyDescent="0.25">
      <c r="B113" s="94" t="s">
        <v>899</v>
      </c>
      <c r="C113" s="599" t="s">
        <v>2</v>
      </c>
      <c r="D113" s="361"/>
      <c r="E113" s="94" t="s">
        <v>1031</v>
      </c>
      <c r="F113" s="214">
        <v>35243</v>
      </c>
      <c r="G113" s="217">
        <v>8.6093135853859304E-2</v>
      </c>
      <c r="H113" s="216">
        <v>451828989.41000003</v>
      </c>
      <c r="I113" s="217">
        <v>6.9118767397803996E-2</v>
      </c>
      <c r="J113" s="205">
        <v>5233</v>
      </c>
      <c r="K113" s="206">
        <v>33506480.82</v>
      </c>
      <c r="L113" s="205">
        <v>30010</v>
      </c>
      <c r="M113" s="206">
        <v>418322508.58999997</v>
      </c>
      <c r="N113" s="205">
        <v>0</v>
      </c>
      <c r="O113" s="206">
        <v>0</v>
      </c>
      <c r="P113" s="233">
        <v>14963</v>
      </c>
      <c r="Q113" s="234">
        <v>219569502.38</v>
      </c>
      <c r="R113" s="233">
        <v>20280</v>
      </c>
      <c r="S113" s="234">
        <v>232259487.03</v>
      </c>
      <c r="T113" s="233">
        <v>34867</v>
      </c>
      <c r="U113" s="234">
        <v>446610723.33999997</v>
      </c>
      <c r="V113" s="233">
        <v>376</v>
      </c>
      <c r="W113" s="234">
        <v>5218266.07</v>
      </c>
    </row>
    <row r="114" spans="2:23" x14ac:dyDescent="0.25">
      <c r="B114" s="202" t="s">
        <v>899</v>
      </c>
      <c r="C114" s="606" t="s">
        <v>2</v>
      </c>
      <c r="D114" s="361"/>
      <c r="E114" s="202" t="s">
        <v>1032</v>
      </c>
      <c r="F114" s="212">
        <v>10</v>
      </c>
      <c r="G114" s="42">
        <v>2.44284356762646E-5</v>
      </c>
      <c r="H114" s="43">
        <v>97539.91</v>
      </c>
      <c r="I114" s="42">
        <v>1.49212168968978E-5</v>
      </c>
      <c r="J114" s="205">
        <v>4</v>
      </c>
      <c r="K114" s="206">
        <v>9235.99</v>
      </c>
      <c r="L114" s="205">
        <v>6</v>
      </c>
      <c r="M114" s="206">
        <v>88303.92</v>
      </c>
      <c r="N114" s="205">
        <v>0</v>
      </c>
      <c r="O114" s="206">
        <v>0</v>
      </c>
      <c r="P114" s="233">
        <v>1</v>
      </c>
      <c r="Q114" s="234">
        <v>24690.959999999999</v>
      </c>
      <c r="R114" s="233">
        <v>9</v>
      </c>
      <c r="S114" s="234">
        <v>72848.95</v>
      </c>
      <c r="T114" s="233">
        <v>10</v>
      </c>
      <c r="U114" s="234">
        <v>97539.91</v>
      </c>
      <c r="V114" s="233">
        <v>0</v>
      </c>
      <c r="W114" s="234">
        <v>0</v>
      </c>
    </row>
    <row r="115" spans="2:23" x14ac:dyDescent="0.25">
      <c r="B115" s="94" t="s">
        <v>899</v>
      </c>
      <c r="C115" s="599" t="s">
        <v>2</v>
      </c>
      <c r="D115" s="361"/>
      <c r="E115" s="94" t="s">
        <v>1033</v>
      </c>
      <c r="F115" s="214">
        <v>418</v>
      </c>
      <c r="G115" s="217">
        <v>1.0211086112678601E-3</v>
      </c>
      <c r="H115" s="216">
        <v>2969264.19</v>
      </c>
      <c r="I115" s="217">
        <v>4.5422468611239702E-4</v>
      </c>
      <c r="J115" s="205">
        <v>145</v>
      </c>
      <c r="K115" s="206">
        <v>580884.72</v>
      </c>
      <c r="L115" s="205">
        <v>273</v>
      </c>
      <c r="M115" s="206">
        <v>2388379.4700000002</v>
      </c>
      <c r="N115" s="205">
        <v>0</v>
      </c>
      <c r="O115" s="206">
        <v>0</v>
      </c>
      <c r="P115" s="233">
        <v>112</v>
      </c>
      <c r="Q115" s="234">
        <v>935967.72</v>
      </c>
      <c r="R115" s="233">
        <v>306</v>
      </c>
      <c r="S115" s="234">
        <v>2033296.47</v>
      </c>
      <c r="T115" s="233">
        <v>416</v>
      </c>
      <c r="U115" s="234">
        <v>2964395.96</v>
      </c>
      <c r="V115" s="233">
        <v>2</v>
      </c>
      <c r="W115" s="234">
        <v>4868.2299999999996</v>
      </c>
    </row>
    <row r="116" spans="2:23" x14ac:dyDescent="0.25">
      <c r="B116" s="202" t="s">
        <v>899</v>
      </c>
      <c r="C116" s="606" t="s">
        <v>2</v>
      </c>
      <c r="D116" s="361"/>
      <c r="E116" s="202" t="s">
        <v>1034</v>
      </c>
      <c r="F116" s="212">
        <v>44</v>
      </c>
      <c r="G116" s="42">
        <v>1.0748511697556401E-4</v>
      </c>
      <c r="H116" s="43">
        <v>1676243.99</v>
      </c>
      <c r="I116" s="42">
        <v>2.56424269275124E-4</v>
      </c>
      <c r="J116" s="205">
        <v>13</v>
      </c>
      <c r="K116" s="206">
        <v>276982.53999999998</v>
      </c>
      <c r="L116" s="205">
        <v>28</v>
      </c>
      <c r="M116" s="206">
        <v>1264839.21</v>
      </c>
      <c r="N116" s="205">
        <v>3</v>
      </c>
      <c r="O116" s="206">
        <v>134422.24</v>
      </c>
      <c r="P116" s="233">
        <v>30</v>
      </c>
      <c r="Q116" s="234">
        <v>1122771.08</v>
      </c>
      <c r="R116" s="233">
        <v>14</v>
      </c>
      <c r="S116" s="234">
        <v>553472.91</v>
      </c>
      <c r="T116" s="233">
        <v>32</v>
      </c>
      <c r="U116" s="234">
        <v>1277871.92</v>
      </c>
      <c r="V116" s="233">
        <v>12</v>
      </c>
      <c r="W116" s="234">
        <v>398372.07</v>
      </c>
    </row>
    <row r="117" spans="2:23" x14ac:dyDescent="0.25">
      <c r="B117" s="94" t="s">
        <v>899</v>
      </c>
      <c r="C117" s="599" t="s">
        <v>2</v>
      </c>
      <c r="D117" s="361"/>
      <c r="E117" s="94" t="s">
        <v>1035</v>
      </c>
      <c r="F117" s="214">
        <v>4089</v>
      </c>
      <c r="G117" s="217">
        <v>9.9887873480245908E-3</v>
      </c>
      <c r="H117" s="216">
        <v>82089646.379999995</v>
      </c>
      <c r="I117" s="217">
        <v>1.25577050319774E-2</v>
      </c>
      <c r="J117" s="205">
        <v>81</v>
      </c>
      <c r="K117" s="206">
        <v>1158458.6399999999</v>
      </c>
      <c r="L117" s="205">
        <v>4008</v>
      </c>
      <c r="M117" s="206">
        <v>80931187.739999995</v>
      </c>
      <c r="N117" s="205">
        <v>0</v>
      </c>
      <c r="O117" s="206">
        <v>0</v>
      </c>
      <c r="P117" s="233">
        <v>3660</v>
      </c>
      <c r="Q117" s="234">
        <v>72264940.980000004</v>
      </c>
      <c r="R117" s="233">
        <v>429</v>
      </c>
      <c r="S117" s="234">
        <v>9824705.4000000004</v>
      </c>
      <c r="T117" s="233">
        <v>3658</v>
      </c>
      <c r="U117" s="234">
        <v>73464021.469999999</v>
      </c>
      <c r="V117" s="233">
        <v>431</v>
      </c>
      <c r="W117" s="234">
        <v>8625624.9100000001</v>
      </c>
    </row>
    <row r="118" spans="2:23" x14ac:dyDescent="0.25">
      <c r="B118" s="202" t="s">
        <v>899</v>
      </c>
      <c r="C118" s="606" t="s">
        <v>2</v>
      </c>
      <c r="D118" s="361"/>
      <c r="E118" s="202" t="s">
        <v>1036</v>
      </c>
      <c r="F118" s="212">
        <v>1395</v>
      </c>
      <c r="G118" s="42">
        <v>3.40776677683891E-3</v>
      </c>
      <c r="H118" s="43">
        <v>36337882.579999998</v>
      </c>
      <c r="I118" s="42">
        <v>5.5588059036571101E-3</v>
      </c>
      <c r="J118" s="205">
        <v>79</v>
      </c>
      <c r="K118" s="206">
        <v>1603203.28</v>
      </c>
      <c r="L118" s="205">
        <v>1316</v>
      </c>
      <c r="M118" s="206">
        <v>34734679.299999997</v>
      </c>
      <c r="N118" s="205">
        <v>0</v>
      </c>
      <c r="O118" s="206">
        <v>0</v>
      </c>
      <c r="P118" s="233">
        <v>1193</v>
      </c>
      <c r="Q118" s="234">
        <v>30528166.079999998</v>
      </c>
      <c r="R118" s="233">
        <v>202</v>
      </c>
      <c r="S118" s="234">
        <v>5809716.5</v>
      </c>
      <c r="T118" s="233">
        <v>1169</v>
      </c>
      <c r="U118" s="234">
        <v>30411628.050000001</v>
      </c>
      <c r="V118" s="233">
        <v>226</v>
      </c>
      <c r="W118" s="234">
        <v>5926254.5300000003</v>
      </c>
    </row>
    <row r="119" spans="2:23" x14ac:dyDescent="0.25">
      <c r="B119" s="94" t="s">
        <v>899</v>
      </c>
      <c r="C119" s="599" t="s">
        <v>2</v>
      </c>
      <c r="D119" s="361"/>
      <c r="E119" s="94" t="s">
        <v>1037</v>
      </c>
      <c r="F119" s="214">
        <v>186</v>
      </c>
      <c r="G119" s="217">
        <v>4.5436890357852198E-4</v>
      </c>
      <c r="H119" s="216">
        <v>6988062.1100000003</v>
      </c>
      <c r="I119" s="217">
        <v>1.0690023235853201E-3</v>
      </c>
      <c r="J119" s="205">
        <v>2</v>
      </c>
      <c r="K119" s="206">
        <v>51039.78</v>
      </c>
      <c r="L119" s="205">
        <v>184</v>
      </c>
      <c r="M119" s="206">
        <v>6937022.3300000001</v>
      </c>
      <c r="N119" s="205">
        <v>0</v>
      </c>
      <c r="O119" s="206">
        <v>0</v>
      </c>
      <c r="P119" s="233">
        <v>169</v>
      </c>
      <c r="Q119" s="234">
        <v>6359993.0999999996</v>
      </c>
      <c r="R119" s="233">
        <v>17</v>
      </c>
      <c r="S119" s="234">
        <v>628069.01</v>
      </c>
      <c r="T119" s="233">
        <v>146</v>
      </c>
      <c r="U119" s="234">
        <v>5438819.0999999996</v>
      </c>
      <c r="V119" s="233">
        <v>40</v>
      </c>
      <c r="W119" s="234">
        <v>1549243.01</v>
      </c>
    </row>
    <row r="120" spans="2:23" x14ac:dyDescent="0.25">
      <c r="B120" s="202" t="s">
        <v>899</v>
      </c>
      <c r="C120" s="606" t="s">
        <v>2</v>
      </c>
      <c r="D120" s="361"/>
      <c r="E120" s="202" t="s">
        <v>1038</v>
      </c>
      <c r="F120" s="212">
        <v>9</v>
      </c>
      <c r="G120" s="42">
        <v>2.1985592108638101E-5</v>
      </c>
      <c r="H120" s="43">
        <v>446216.86</v>
      </c>
      <c r="I120" s="42">
        <v>6.8260249072535194E-5</v>
      </c>
      <c r="J120" s="205">
        <v>0</v>
      </c>
      <c r="K120" s="206">
        <v>0</v>
      </c>
      <c r="L120" s="205">
        <v>8</v>
      </c>
      <c r="M120" s="206">
        <v>405651.28</v>
      </c>
      <c r="N120" s="205">
        <v>1</v>
      </c>
      <c r="O120" s="206">
        <v>40565.58</v>
      </c>
      <c r="P120" s="233">
        <v>9</v>
      </c>
      <c r="Q120" s="234">
        <v>446216.86</v>
      </c>
      <c r="R120" s="233">
        <v>0</v>
      </c>
      <c r="S120" s="234">
        <v>0</v>
      </c>
      <c r="T120" s="233">
        <v>6</v>
      </c>
      <c r="U120" s="234">
        <v>303800.92</v>
      </c>
      <c r="V120" s="233">
        <v>3</v>
      </c>
      <c r="W120" s="234">
        <v>142415.94</v>
      </c>
    </row>
    <row r="121" spans="2:23" x14ac:dyDescent="0.25">
      <c r="B121" s="94" t="s">
        <v>899</v>
      </c>
      <c r="C121" s="599" t="s">
        <v>2</v>
      </c>
      <c r="D121" s="361"/>
      <c r="E121" s="94" t="s">
        <v>1039</v>
      </c>
      <c r="F121" s="214">
        <v>43</v>
      </c>
      <c r="G121" s="217">
        <v>1.05042273407938E-4</v>
      </c>
      <c r="H121" s="216">
        <v>165469.78</v>
      </c>
      <c r="I121" s="217">
        <v>2.5312822999959301E-5</v>
      </c>
      <c r="J121" s="205">
        <v>35</v>
      </c>
      <c r="K121" s="206">
        <v>124006.59</v>
      </c>
      <c r="L121" s="205">
        <v>8</v>
      </c>
      <c r="M121" s="206">
        <v>41463.19</v>
      </c>
      <c r="N121" s="205">
        <v>0</v>
      </c>
      <c r="O121" s="206">
        <v>0</v>
      </c>
      <c r="P121" s="233">
        <v>0</v>
      </c>
      <c r="Q121" s="234">
        <v>0</v>
      </c>
      <c r="R121" s="233">
        <v>43</v>
      </c>
      <c r="S121" s="234">
        <v>165469.78</v>
      </c>
      <c r="T121" s="233">
        <v>43</v>
      </c>
      <c r="U121" s="234">
        <v>165469.78</v>
      </c>
      <c r="V121" s="233">
        <v>0</v>
      </c>
      <c r="W121" s="234">
        <v>0</v>
      </c>
    </row>
    <row r="122" spans="2:23" x14ac:dyDescent="0.25">
      <c r="B122" s="202" t="s">
        <v>899</v>
      </c>
      <c r="C122" s="606" t="s">
        <v>2</v>
      </c>
      <c r="D122" s="361"/>
      <c r="E122" s="202" t="s">
        <v>1040</v>
      </c>
      <c r="F122" s="212">
        <v>74</v>
      </c>
      <c r="G122" s="42">
        <v>1.8077042400435801E-4</v>
      </c>
      <c r="H122" s="43">
        <v>2844448</v>
      </c>
      <c r="I122" s="42">
        <v>4.3513086653398702E-4</v>
      </c>
      <c r="J122" s="205">
        <v>5</v>
      </c>
      <c r="K122" s="206">
        <v>151228.81</v>
      </c>
      <c r="L122" s="205">
        <v>66</v>
      </c>
      <c r="M122" s="206">
        <v>2558835.11</v>
      </c>
      <c r="N122" s="205">
        <v>3</v>
      </c>
      <c r="O122" s="206">
        <v>134384.07999999999</v>
      </c>
      <c r="P122" s="233">
        <v>66</v>
      </c>
      <c r="Q122" s="234">
        <v>2559628.67</v>
      </c>
      <c r="R122" s="233">
        <v>8</v>
      </c>
      <c r="S122" s="234">
        <v>284819.33</v>
      </c>
      <c r="T122" s="233">
        <v>54</v>
      </c>
      <c r="U122" s="234">
        <v>2043954.94</v>
      </c>
      <c r="V122" s="233">
        <v>20</v>
      </c>
      <c r="W122" s="234">
        <v>800493.06</v>
      </c>
    </row>
    <row r="123" spans="2:23" x14ac:dyDescent="0.25">
      <c r="B123" s="94" t="s">
        <v>899</v>
      </c>
      <c r="C123" s="599" t="s">
        <v>2</v>
      </c>
      <c r="D123" s="361"/>
      <c r="E123" s="94" t="s">
        <v>1041</v>
      </c>
      <c r="F123" s="214">
        <v>2620</v>
      </c>
      <c r="G123" s="217">
        <v>6.4002501471813302E-3</v>
      </c>
      <c r="H123" s="216">
        <v>28936424.649999999</v>
      </c>
      <c r="I123" s="217">
        <v>4.4265641461365803E-3</v>
      </c>
      <c r="J123" s="205">
        <v>822</v>
      </c>
      <c r="K123" s="206">
        <v>5356152.32</v>
      </c>
      <c r="L123" s="205">
        <v>1798</v>
      </c>
      <c r="M123" s="206">
        <v>23580272.329999998</v>
      </c>
      <c r="N123" s="205">
        <v>0</v>
      </c>
      <c r="O123" s="206">
        <v>0</v>
      </c>
      <c r="P123" s="233">
        <v>554</v>
      </c>
      <c r="Q123" s="234">
        <v>8389577.1300000008</v>
      </c>
      <c r="R123" s="233">
        <v>2066</v>
      </c>
      <c r="S123" s="234">
        <v>20546847.52</v>
      </c>
      <c r="T123" s="233">
        <v>2547</v>
      </c>
      <c r="U123" s="234">
        <v>28030863</v>
      </c>
      <c r="V123" s="233">
        <v>73</v>
      </c>
      <c r="W123" s="234">
        <v>905561.65</v>
      </c>
    </row>
    <row r="124" spans="2:23" x14ac:dyDescent="0.25">
      <c r="B124" s="202" t="s">
        <v>899</v>
      </c>
      <c r="C124" s="606" t="s">
        <v>2</v>
      </c>
      <c r="D124" s="361"/>
      <c r="E124" s="202" t="s">
        <v>1042</v>
      </c>
      <c r="F124" s="212">
        <v>23</v>
      </c>
      <c r="G124" s="42">
        <v>5.6185402055408597E-5</v>
      </c>
      <c r="H124" s="43">
        <v>157840.51</v>
      </c>
      <c r="I124" s="42">
        <v>2.4145731576202599E-5</v>
      </c>
      <c r="J124" s="205">
        <v>12</v>
      </c>
      <c r="K124" s="206">
        <v>37566.21</v>
      </c>
      <c r="L124" s="205">
        <v>11</v>
      </c>
      <c r="M124" s="206">
        <v>120274.3</v>
      </c>
      <c r="N124" s="205">
        <v>0</v>
      </c>
      <c r="O124" s="206">
        <v>0</v>
      </c>
      <c r="P124" s="233">
        <v>2</v>
      </c>
      <c r="Q124" s="234">
        <v>24843.86</v>
      </c>
      <c r="R124" s="233">
        <v>21</v>
      </c>
      <c r="S124" s="234">
        <v>132996.65</v>
      </c>
      <c r="T124" s="233">
        <v>23</v>
      </c>
      <c r="U124" s="234">
        <v>157840.51</v>
      </c>
      <c r="V124" s="233">
        <v>0</v>
      </c>
      <c r="W124" s="234">
        <v>0</v>
      </c>
    </row>
    <row r="125" spans="2:23" x14ac:dyDescent="0.25">
      <c r="B125" s="94" t="s">
        <v>899</v>
      </c>
      <c r="C125" s="599" t="s">
        <v>2</v>
      </c>
      <c r="D125" s="361"/>
      <c r="E125" s="94" t="s">
        <v>1043</v>
      </c>
      <c r="F125" s="214">
        <v>44336</v>
      </c>
      <c r="G125" s="217">
        <v>0.108305912414287</v>
      </c>
      <c r="H125" s="216">
        <v>434820286.91000003</v>
      </c>
      <c r="I125" s="217">
        <v>6.6516852559690004E-2</v>
      </c>
      <c r="J125" s="205">
        <v>5717</v>
      </c>
      <c r="K125" s="206">
        <v>26396190.030000001</v>
      </c>
      <c r="L125" s="205">
        <v>38619</v>
      </c>
      <c r="M125" s="206">
        <v>408424096.88</v>
      </c>
      <c r="N125" s="205">
        <v>0</v>
      </c>
      <c r="O125" s="206">
        <v>0</v>
      </c>
      <c r="P125" s="233">
        <v>24913</v>
      </c>
      <c r="Q125" s="234">
        <v>278235661.75</v>
      </c>
      <c r="R125" s="233">
        <v>19423</v>
      </c>
      <c r="S125" s="234">
        <v>156584625.16</v>
      </c>
      <c r="T125" s="233">
        <v>44169</v>
      </c>
      <c r="U125" s="234">
        <v>433198671.58999997</v>
      </c>
      <c r="V125" s="233">
        <v>167</v>
      </c>
      <c r="W125" s="234">
        <v>1621615.32</v>
      </c>
    </row>
    <row r="126" spans="2:23" x14ac:dyDescent="0.25">
      <c r="B126" s="202" t="s">
        <v>899</v>
      </c>
      <c r="C126" s="606" t="s">
        <v>2</v>
      </c>
      <c r="D126" s="361"/>
      <c r="E126" s="202" t="s">
        <v>1044</v>
      </c>
      <c r="F126" s="212">
        <v>921</v>
      </c>
      <c r="G126" s="42">
        <v>2.2498589257839699E-3</v>
      </c>
      <c r="H126" s="43">
        <v>7165637.4800000004</v>
      </c>
      <c r="I126" s="42">
        <v>1.0961670053173101E-3</v>
      </c>
      <c r="J126" s="205">
        <v>388</v>
      </c>
      <c r="K126" s="206">
        <v>2157717.25</v>
      </c>
      <c r="L126" s="205">
        <v>533</v>
      </c>
      <c r="M126" s="206">
        <v>5007920.2300000004</v>
      </c>
      <c r="N126" s="205">
        <v>0</v>
      </c>
      <c r="O126" s="206">
        <v>0</v>
      </c>
      <c r="P126" s="233">
        <v>0</v>
      </c>
      <c r="Q126" s="234">
        <v>0</v>
      </c>
      <c r="R126" s="233">
        <v>921</v>
      </c>
      <c r="S126" s="234">
        <v>7165637.4800000004</v>
      </c>
      <c r="T126" s="233">
        <v>918</v>
      </c>
      <c r="U126" s="234">
        <v>7142124.3499999996</v>
      </c>
      <c r="V126" s="233">
        <v>3</v>
      </c>
      <c r="W126" s="234">
        <v>23513.13</v>
      </c>
    </row>
    <row r="127" spans="2:23" x14ac:dyDescent="0.25">
      <c r="B127" s="94" t="s">
        <v>899</v>
      </c>
      <c r="C127" s="599" t="s">
        <v>2</v>
      </c>
      <c r="D127" s="361"/>
      <c r="E127" s="94" t="s">
        <v>1045</v>
      </c>
      <c r="F127" s="214">
        <v>740</v>
      </c>
      <c r="G127" s="217">
        <v>1.8077042400435801E-3</v>
      </c>
      <c r="H127" s="216">
        <v>8689167.0899999999</v>
      </c>
      <c r="I127" s="217">
        <v>1.3292297153367899E-3</v>
      </c>
      <c r="J127" s="205">
        <v>299</v>
      </c>
      <c r="K127" s="206">
        <v>2385304.35</v>
      </c>
      <c r="L127" s="205">
        <v>441</v>
      </c>
      <c r="M127" s="206">
        <v>6303862.7400000002</v>
      </c>
      <c r="N127" s="205">
        <v>0</v>
      </c>
      <c r="O127" s="206">
        <v>0</v>
      </c>
      <c r="P127" s="233">
        <v>123</v>
      </c>
      <c r="Q127" s="234">
        <v>1913140.28</v>
      </c>
      <c r="R127" s="233">
        <v>617</v>
      </c>
      <c r="S127" s="234">
        <v>6776026.8099999996</v>
      </c>
      <c r="T127" s="233">
        <v>721</v>
      </c>
      <c r="U127" s="234">
        <v>8485696.5899999999</v>
      </c>
      <c r="V127" s="233">
        <v>19</v>
      </c>
      <c r="W127" s="234">
        <v>203470.5</v>
      </c>
    </row>
    <row r="128" spans="2:23" x14ac:dyDescent="0.25">
      <c r="B128" s="202" t="s">
        <v>899</v>
      </c>
      <c r="C128" s="606" t="s">
        <v>2</v>
      </c>
      <c r="D128" s="361"/>
      <c r="E128" s="202" t="s">
        <v>1046</v>
      </c>
      <c r="F128" s="212">
        <v>1744</v>
      </c>
      <c r="G128" s="42">
        <v>4.2603191819405497E-3</v>
      </c>
      <c r="H128" s="43">
        <v>32939142.050000001</v>
      </c>
      <c r="I128" s="42">
        <v>5.0388818579571804E-3</v>
      </c>
      <c r="J128" s="205">
        <v>33</v>
      </c>
      <c r="K128" s="206">
        <v>308351.84999999998</v>
      </c>
      <c r="L128" s="205">
        <v>1711</v>
      </c>
      <c r="M128" s="206">
        <v>32630790.199999999</v>
      </c>
      <c r="N128" s="205">
        <v>0</v>
      </c>
      <c r="O128" s="206">
        <v>0</v>
      </c>
      <c r="P128" s="233">
        <v>1540</v>
      </c>
      <c r="Q128" s="234">
        <v>29121799.579999998</v>
      </c>
      <c r="R128" s="233">
        <v>204</v>
      </c>
      <c r="S128" s="234">
        <v>3817342.47</v>
      </c>
      <c r="T128" s="233">
        <v>1740</v>
      </c>
      <c r="U128" s="234">
        <v>32852244.210000001</v>
      </c>
      <c r="V128" s="233">
        <v>4</v>
      </c>
      <c r="W128" s="234">
        <v>86897.84</v>
      </c>
    </row>
    <row r="129" spans="1:23" x14ac:dyDescent="0.25">
      <c r="B129" s="94" t="s">
        <v>899</v>
      </c>
      <c r="C129" s="599" t="s">
        <v>2</v>
      </c>
      <c r="D129" s="361"/>
      <c r="E129" s="94" t="s">
        <v>1047</v>
      </c>
      <c r="F129" s="214">
        <v>6541</v>
      </c>
      <c r="G129" s="217">
        <v>1.59786397758447E-2</v>
      </c>
      <c r="H129" s="216">
        <v>85357548.200000003</v>
      </c>
      <c r="I129" s="217">
        <v>1.30576139600663E-2</v>
      </c>
      <c r="J129" s="205">
        <v>328</v>
      </c>
      <c r="K129" s="206">
        <v>2394690.9900000002</v>
      </c>
      <c r="L129" s="205">
        <v>6213</v>
      </c>
      <c r="M129" s="206">
        <v>82962857.209999993</v>
      </c>
      <c r="N129" s="205">
        <v>0</v>
      </c>
      <c r="O129" s="206">
        <v>0</v>
      </c>
      <c r="P129" s="233">
        <v>4979</v>
      </c>
      <c r="Q129" s="234">
        <v>64833356.880000003</v>
      </c>
      <c r="R129" s="233">
        <v>1562</v>
      </c>
      <c r="S129" s="234">
        <v>20524191.32</v>
      </c>
      <c r="T129" s="233">
        <v>6517</v>
      </c>
      <c r="U129" s="234">
        <v>85086624.780000001</v>
      </c>
      <c r="V129" s="233">
        <v>24</v>
      </c>
      <c r="W129" s="234">
        <v>270923.42</v>
      </c>
    </row>
    <row r="130" spans="1:23" x14ac:dyDescent="0.25">
      <c r="B130" s="202" t="s">
        <v>899</v>
      </c>
      <c r="C130" s="606" t="s">
        <v>2</v>
      </c>
      <c r="D130" s="361"/>
      <c r="E130" s="202" t="s">
        <v>1048</v>
      </c>
      <c r="F130" s="212">
        <v>21786</v>
      </c>
      <c r="G130" s="42">
        <v>5.3219789964310101E-2</v>
      </c>
      <c r="H130" s="43">
        <v>358597797.56</v>
      </c>
      <c r="I130" s="42">
        <v>5.4856678831696697E-2</v>
      </c>
      <c r="J130" s="205">
        <v>2530</v>
      </c>
      <c r="K130" s="206">
        <v>19915012.09</v>
      </c>
      <c r="L130" s="205">
        <v>19256</v>
      </c>
      <c r="M130" s="206">
        <v>338682785.47000003</v>
      </c>
      <c r="N130" s="205">
        <v>0</v>
      </c>
      <c r="O130" s="206">
        <v>0</v>
      </c>
      <c r="P130" s="233">
        <v>11570</v>
      </c>
      <c r="Q130" s="234">
        <v>211227672.11000001</v>
      </c>
      <c r="R130" s="233">
        <v>10216</v>
      </c>
      <c r="S130" s="234">
        <v>147370125.44999999</v>
      </c>
      <c r="T130" s="233">
        <v>21608</v>
      </c>
      <c r="U130" s="234">
        <v>355407916.89999998</v>
      </c>
      <c r="V130" s="233">
        <v>178</v>
      </c>
      <c r="W130" s="234">
        <v>3189880.66</v>
      </c>
    </row>
    <row r="131" spans="1:23" x14ac:dyDescent="0.25">
      <c r="B131" s="94" t="s">
        <v>899</v>
      </c>
      <c r="C131" s="599" t="s">
        <v>2</v>
      </c>
      <c r="D131" s="361"/>
      <c r="E131" s="94" t="s">
        <v>1049</v>
      </c>
      <c r="F131" s="214">
        <v>2812</v>
      </c>
      <c r="G131" s="217">
        <v>6.8692761121656098E-3</v>
      </c>
      <c r="H131" s="216">
        <v>57726100.340000004</v>
      </c>
      <c r="I131" s="217">
        <v>8.8306792961488703E-3</v>
      </c>
      <c r="J131" s="205">
        <v>198</v>
      </c>
      <c r="K131" s="206">
        <v>2324831.79</v>
      </c>
      <c r="L131" s="205">
        <v>2614</v>
      </c>
      <c r="M131" s="206">
        <v>55401268.549999997</v>
      </c>
      <c r="N131" s="205">
        <v>0</v>
      </c>
      <c r="O131" s="206">
        <v>0</v>
      </c>
      <c r="P131" s="233">
        <v>1882</v>
      </c>
      <c r="Q131" s="234">
        <v>40587058.200000003</v>
      </c>
      <c r="R131" s="233">
        <v>930</v>
      </c>
      <c r="S131" s="234">
        <v>17139042.140000001</v>
      </c>
      <c r="T131" s="233">
        <v>2765</v>
      </c>
      <c r="U131" s="234">
        <v>56706598.909999996</v>
      </c>
      <c r="V131" s="233">
        <v>47</v>
      </c>
      <c r="W131" s="234">
        <v>1019501.43</v>
      </c>
    </row>
    <row r="132" spans="1:23" x14ac:dyDescent="0.25">
      <c r="B132" s="202" t="s">
        <v>899</v>
      </c>
      <c r="C132" s="606" t="s">
        <v>2</v>
      </c>
      <c r="D132" s="361"/>
      <c r="E132" s="202" t="s">
        <v>1050</v>
      </c>
      <c r="F132" s="212">
        <v>1947</v>
      </c>
      <c r="G132" s="42">
        <v>4.7562164261687198E-3</v>
      </c>
      <c r="H132" s="43">
        <v>47077354.210000001</v>
      </c>
      <c r="I132" s="42">
        <v>7.2016819894491803E-3</v>
      </c>
      <c r="J132" s="205">
        <v>294</v>
      </c>
      <c r="K132" s="206">
        <v>3138607.45</v>
      </c>
      <c r="L132" s="205">
        <v>1653</v>
      </c>
      <c r="M132" s="206">
        <v>43938746.759999998</v>
      </c>
      <c r="N132" s="205">
        <v>0</v>
      </c>
      <c r="O132" s="206">
        <v>0</v>
      </c>
      <c r="P132" s="233">
        <v>740</v>
      </c>
      <c r="Q132" s="234">
        <v>21446918.84</v>
      </c>
      <c r="R132" s="233">
        <v>1207</v>
      </c>
      <c r="S132" s="234">
        <v>25630435.370000001</v>
      </c>
      <c r="T132" s="233">
        <v>1871</v>
      </c>
      <c r="U132" s="234">
        <v>44923558.520000003</v>
      </c>
      <c r="V132" s="233">
        <v>76</v>
      </c>
      <c r="W132" s="234">
        <v>2153795.69</v>
      </c>
    </row>
    <row r="133" spans="1:23" x14ac:dyDescent="0.25">
      <c r="B133" s="94" t="s">
        <v>899</v>
      </c>
      <c r="C133" s="599" t="s">
        <v>2</v>
      </c>
      <c r="D133" s="361"/>
      <c r="E133" s="94" t="s">
        <v>1051</v>
      </c>
      <c r="F133" s="214">
        <v>1146</v>
      </c>
      <c r="G133" s="217">
        <v>2.7994987284999202E-3</v>
      </c>
      <c r="H133" s="216">
        <v>13440379.27</v>
      </c>
      <c r="I133" s="217">
        <v>2.0560487934040399E-3</v>
      </c>
      <c r="J133" s="205">
        <v>287</v>
      </c>
      <c r="K133" s="206">
        <v>2073594.29</v>
      </c>
      <c r="L133" s="205">
        <v>859</v>
      </c>
      <c r="M133" s="206">
        <v>11366784.98</v>
      </c>
      <c r="N133" s="205">
        <v>0</v>
      </c>
      <c r="O133" s="206">
        <v>0</v>
      </c>
      <c r="P133" s="233">
        <v>366</v>
      </c>
      <c r="Q133" s="234">
        <v>5338645.32</v>
      </c>
      <c r="R133" s="233">
        <v>780</v>
      </c>
      <c r="S133" s="234">
        <v>8101733.9500000002</v>
      </c>
      <c r="T133" s="233">
        <v>1130</v>
      </c>
      <c r="U133" s="234">
        <v>13198858.289999999</v>
      </c>
      <c r="V133" s="233">
        <v>16</v>
      </c>
      <c r="W133" s="234">
        <v>241520.98</v>
      </c>
    </row>
    <row r="134" spans="1:23" x14ac:dyDescent="0.25">
      <c r="B134" s="202" t="s">
        <v>899</v>
      </c>
      <c r="C134" s="606" t="s">
        <v>2</v>
      </c>
      <c r="D134" s="361"/>
      <c r="E134" s="202" t="s">
        <v>1052</v>
      </c>
      <c r="F134" s="212">
        <v>5724</v>
      </c>
      <c r="G134" s="42">
        <v>1.3982836581093901E-2</v>
      </c>
      <c r="H134" s="43">
        <v>78522381.829999998</v>
      </c>
      <c r="I134" s="42">
        <v>1.2012000939374001E-2</v>
      </c>
      <c r="J134" s="205">
        <v>4221</v>
      </c>
      <c r="K134" s="206">
        <v>44522576.659999996</v>
      </c>
      <c r="L134" s="205">
        <v>708</v>
      </c>
      <c r="M134" s="206">
        <v>14890053.32</v>
      </c>
      <c r="N134" s="205">
        <v>795</v>
      </c>
      <c r="O134" s="206">
        <v>19109751.850000001</v>
      </c>
      <c r="P134" s="233">
        <v>2561</v>
      </c>
      <c r="Q134" s="234">
        <v>38417145.810000002</v>
      </c>
      <c r="R134" s="233">
        <v>3163</v>
      </c>
      <c r="S134" s="234">
        <v>40105236.020000003</v>
      </c>
      <c r="T134" s="233">
        <v>1668</v>
      </c>
      <c r="U134" s="234">
        <v>23730130.25</v>
      </c>
      <c r="V134" s="233">
        <v>4056</v>
      </c>
      <c r="W134" s="234">
        <v>54792251.579999998</v>
      </c>
    </row>
    <row r="135" spans="1:23" x14ac:dyDescent="0.25">
      <c r="B135" s="94" t="s">
        <v>899</v>
      </c>
      <c r="C135" s="599" t="s">
        <v>2</v>
      </c>
      <c r="D135" s="361"/>
      <c r="E135" s="94" t="s">
        <v>1053</v>
      </c>
      <c r="F135" s="214">
        <v>233</v>
      </c>
      <c r="G135" s="217">
        <v>5.6918255125696499E-4</v>
      </c>
      <c r="H135" s="216">
        <v>3634418.49</v>
      </c>
      <c r="I135" s="217">
        <v>5.5597700042357701E-4</v>
      </c>
      <c r="J135" s="205">
        <v>174</v>
      </c>
      <c r="K135" s="206">
        <v>2278193.21</v>
      </c>
      <c r="L135" s="205">
        <v>48</v>
      </c>
      <c r="M135" s="206">
        <v>1068915.6499999999</v>
      </c>
      <c r="N135" s="205">
        <v>11</v>
      </c>
      <c r="O135" s="206">
        <v>287309.63</v>
      </c>
      <c r="P135" s="233">
        <v>26</v>
      </c>
      <c r="Q135" s="234">
        <v>517262.02</v>
      </c>
      <c r="R135" s="233">
        <v>207</v>
      </c>
      <c r="S135" s="234">
        <v>3117156.47</v>
      </c>
      <c r="T135" s="233">
        <v>165</v>
      </c>
      <c r="U135" s="234">
        <v>2540953.1</v>
      </c>
      <c r="V135" s="233">
        <v>68</v>
      </c>
      <c r="W135" s="234">
        <v>1093465.3899999999</v>
      </c>
    </row>
    <row r="136" spans="1:23" x14ac:dyDescent="0.25">
      <c r="B136" s="202" t="s">
        <v>899</v>
      </c>
      <c r="C136" s="606" t="s">
        <v>2</v>
      </c>
      <c r="D136" s="361"/>
      <c r="E136" s="202" t="s">
        <v>1054</v>
      </c>
      <c r="F136" s="212">
        <v>18255</v>
      </c>
      <c r="G136" s="42">
        <v>4.4594109327021E-2</v>
      </c>
      <c r="H136" s="43">
        <v>292101124.32999998</v>
      </c>
      <c r="I136" s="42">
        <v>4.4684316726923697E-2</v>
      </c>
      <c r="J136" s="205">
        <v>979</v>
      </c>
      <c r="K136" s="206">
        <v>7797318.8200000003</v>
      </c>
      <c r="L136" s="205">
        <v>17276</v>
      </c>
      <c r="M136" s="206">
        <v>284303805.50999999</v>
      </c>
      <c r="N136" s="205">
        <v>0</v>
      </c>
      <c r="O136" s="206">
        <v>0</v>
      </c>
      <c r="P136" s="233">
        <v>12558</v>
      </c>
      <c r="Q136" s="234">
        <v>208018896.38</v>
      </c>
      <c r="R136" s="233">
        <v>5697</v>
      </c>
      <c r="S136" s="234">
        <v>84082227.950000003</v>
      </c>
      <c r="T136" s="233">
        <v>18177</v>
      </c>
      <c r="U136" s="234">
        <v>290768192.12</v>
      </c>
      <c r="V136" s="233">
        <v>78</v>
      </c>
      <c r="W136" s="234">
        <v>1332932.21</v>
      </c>
    </row>
    <row r="137" spans="1:23" x14ac:dyDescent="0.25">
      <c r="B137" s="94" t="s">
        <v>899</v>
      </c>
      <c r="C137" s="599" t="s">
        <v>2</v>
      </c>
      <c r="D137" s="361"/>
      <c r="E137" s="94" t="s">
        <v>1055</v>
      </c>
      <c r="F137" s="214">
        <v>5934</v>
      </c>
      <c r="G137" s="217">
        <v>1.44958337302954E-2</v>
      </c>
      <c r="H137" s="216">
        <v>37731872.869999997</v>
      </c>
      <c r="I137" s="217">
        <v>5.7720522709057498E-3</v>
      </c>
      <c r="J137" s="205">
        <v>1075</v>
      </c>
      <c r="K137" s="206">
        <v>3158479.21</v>
      </c>
      <c r="L137" s="205">
        <v>4859</v>
      </c>
      <c r="M137" s="206">
        <v>34573393.659999996</v>
      </c>
      <c r="N137" s="205">
        <v>0</v>
      </c>
      <c r="O137" s="206">
        <v>0</v>
      </c>
      <c r="P137" s="233">
        <v>2843</v>
      </c>
      <c r="Q137" s="234">
        <v>22081748.960000001</v>
      </c>
      <c r="R137" s="233">
        <v>3091</v>
      </c>
      <c r="S137" s="234">
        <v>15650123.91</v>
      </c>
      <c r="T137" s="233">
        <v>5869</v>
      </c>
      <c r="U137" s="234">
        <v>37263640.719999999</v>
      </c>
      <c r="V137" s="233">
        <v>65</v>
      </c>
      <c r="W137" s="234">
        <v>468232.15</v>
      </c>
    </row>
    <row r="138" spans="1:23" x14ac:dyDescent="0.25">
      <c r="A138" s="186" t="s">
        <v>2</v>
      </c>
      <c r="B138" s="207" t="s">
        <v>1056</v>
      </c>
      <c r="C138" s="593" t="s">
        <v>2</v>
      </c>
      <c r="D138" s="411"/>
      <c r="E138" s="207" t="s">
        <v>2</v>
      </c>
      <c r="F138" s="218">
        <v>164082</v>
      </c>
      <c r="G138" s="219">
        <v>0.40082665826328501</v>
      </c>
      <c r="H138" s="220">
        <v>2187642891.4499998</v>
      </c>
      <c r="I138" s="219">
        <v>0.33465577399325103</v>
      </c>
      <c r="J138" s="210">
        <v>27750</v>
      </c>
      <c r="K138" s="211">
        <v>208788377.5</v>
      </c>
      <c r="L138" s="210">
        <v>135092</v>
      </c>
      <c r="M138" s="211">
        <v>1950116300.5899999</v>
      </c>
      <c r="N138" s="210">
        <v>1240</v>
      </c>
      <c r="O138" s="211">
        <v>28738213.359999999</v>
      </c>
      <c r="P138" s="236">
        <v>87788</v>
      </c>
      <c r="Q138" s="237">
        <v>1317162258.3900001</v>
      </c>
      <c r="R138" s="236">
        <v>76294</v>
      </c>
      <c r="S138" s="237">
        <v>870480633.05999994</v>
      </c>
      <c r="T138" s="236">
        <v>154373</v>
      </c>
      <c r="U138" s="237">
        <v>2052838174.6700001</v>
      </c>
      <c r="V138" s="236">
        <v>9709</v>
      </c>
      <c r="W138" s="237">
        <v>134804716.78</v>
      </c>
    </row>
    <row r="139" spans="1:23" x14ac:dyDescent="0.25">
      <c r="A139" s="186" t="s">
        <v>2</v>
      </c>
      <c r="B139" s="207" t="s">
        <v>115</v>
      </c>
      <c r="C139" s="593" t="s">
        <v>2</v>
      </c>
      <c r="D139" s="411"/>
      <c r="E139" s="207" t="s">
        <v>2</v>
      </c>
      <c r="F139" s="218">
        <v>409359</v>
      </c>
      <c r="G139" s="219">
        <v>1</v>
      </c>
      <c r="H139" s="220">
        <v>6536994313.1300001</v>
      </c>
      <c r="I139" s="219">
        <v>1</v>
      </c>
      <c r="J139" s="210">
        <v>64490</v>
      </c>
      <c r="K139" s="211">
        <v>524861341.66000003</v>
      </c>
      <c r="L139" s="210">
        <v>343567</v>
      </c>
      <c r="M139" s="211">
        <v>5980652567.1300001</v>
      </c>
      <c r="N139" s="210">
        <v>1302</v>
      </c>
      <c r="O139" s="211">
        <v>31480404.34</v>
      </c>
      <c r="P139" s="236">
        <v>206978</v>
      </c>
      <c r="Q139" s="237">
        <v>3760015483.73</v>
      </c>
      <c r="R139" s="236">
        <v>202381</v>
      </c>
      <c r="S139" s="237">
        <v>2776978829.4000001</v>
      </c>
      <c r="T139" s="236">
        <v>393378</v>
      </c>
      <c r="U139" s="237">
        <v>6175204527.1400003</v>
      </c>
      <c r="V139" s="236">
        <v>15981</v>
      </c>
      <c r="W139" s="237">
        <v>361789785.99000001</v>
      </c>
    </row>
    <row r="140" spans="1:23" x14ac:dyDescent="0.25">
      <c r="A140" s="178" t="s">
        <v>2</v>
      </c>
      <c r="B140" s="178" t="s">
        <v>2</v>
      </c>
      <c r="C140" s="570" t="s">
        <v>2</v>
      </c>
      <c r="D140" s="361"/>
      <c r="E140" s="178" t="s">
        <v>2</v>
      </c>
      <c r="F140" s="179" t="s">
        <v>2</v>
      </c>
      <c r="G140" s="179" t="s">
        <v>2</v>
      </c>
      <c r="H140" s="179" t="s">
        <v>2</v>
      </c>
      <c r="I140" s="179" t="s">
        <v>2</v>
      </c>
      <c r="J140" s="179" t="s">
        <v>2</v>
      </c>
      <c r="K140" s="179" t="s">
        <v>2</v>
      </c>
      <c r="L140" s="179" t="s">
        <v>2</v>
      </c>
      <c r="M140" s="179" t="s">
        <v>2</v>
      </c>
      <c r="N140" s="179" t="s">
        <v>2</v>
      </c>
      <c r="O140" s="179" t="s">
        <v>2</v>
      </c>
      <c r="P140" s="179" t="s">
        <v>2</v>
      </c>
      <c r="Q140" s="179" t="s">
        <v>2</v>
      </c>
      <c r="R140" s="179" t="s">
        <v>2</v>
      </c>
      <c r="S140" s="179" t="s">
        <v>2</v>
      </c>
      <c r="T140" s="179" t="s">
        <v>2</v>
      </c>
      <c r="U140" s="179" t="s">
        <v>2</v>
      </c>
      <c r="V140" s="179" t="s">
        <v>2</v>
      </c>
      <c r="W140" s="179" t="s">
        <v>2</v>
      </c>
    </row>
    <row r="141" spans="1:23" x14ac:dyDescent="0.25">
      <c r="A141" s="238" t="s">
        <v>2</v>
      </c>
      <c r="B141" s="238" t="s">
        <v>2</v>
      </c>
      <c r="C141" s="655" t="s">
        <v>2</v>
      </c>
      <c r="D141" s="361"/>
      <c r="E141" s="178" t="s">
        <v>2</v>
      </c>
      <c r="F141" s="179" t="s">
        <v>2</v>
      </c>
      <c r="G141" s="179" t="s">
        <v>2</v>
      </c>
      <c r="H141" s="179" t="s">
        <v>2</v>
      </c>
      <c r="I141" s="179" t="s">
        <v>2</v>
      </c>
      <c r="J141" s="179" t="s">
        <v>2</v>
      </c>
      <c r="K141" s="179" t="s">
        <v>2</v>
      </c>
      <c r="L141" s="179" t="s">
        <v>2</v>
      </c>
      <c r="M141" s="179" t="s">
        <v>2</v>
      </c>
      <c r="N141" s="179" t="s">
        <v>2</v>
      </c>
      <c r="O141" s="179" t="s">
        <v>2</v>
      </c>
      <c r="P141" s="179" t="s">
        <v>2</v>
      </c>
      <c r="Q141" s="179" t="s">
        <v>2</v>
      </c>
      <c r="R141" s="179" t="s">
        <v>2</v>
      </c>
      <c r="S141" s="179" t="s">
        <v>2</v>
      </c>
      <c r="T141" s="179" t="s">
        <v>2</v>
      </c>
      <c r="U141" s="179" t="s">
        <v>2</v>
      </c>
      <c r="V141" s="179" t="s">
        <v>2</v>
      </c>
      <c r="W141" s="179" t="s">
        <v>2</v>
      </c>
    </row>
  </sheetData>
  <sheetProtection algorithmName="SHA-512" hashValue="hg8WzNZV2ydyMUCT//E4khlzvaygXYpOKXhwL0s0xontzeLgqyMiMQERfRjMhnoixNFlw/WaiwXIdS+b6Z48ag==" saltValue="rbzNPjhzN5rGeHaYe27UEg==" spinCount="100000" sheet="1" objects="1" scenarios="1"/>
  <mergeCells count="153">
    <mergeCell ref="C6:D6"/>
    <mergeCell ref="C7:D7"/>
    <mergeCell ref="F7:I7"/>
    <mergeCell ref="J7:O7"/>
    <mergeCell ref="P7:S7"/>
    <mergeCell ref="A1:C3"/>
    <mergeCell ref="D1:W1"/>
    <mergeCell ref="D2:W2"/>
    <mergeCell ref="D3:W3"/>
    <mergeCell ref="B4:W4"/>
    <mergeCell ref="T7:W7"/>
    <mergeCell ref="C8:D8"/>
    <mergeCell ref="F8:I8"/>
    <mergeCell ref="J8:K8"/>
    <mergeCell ref="L8:M8"/>
    <mergeCell ref="N8:O8"/>
    <mergeCell ref="P8:Q8"/>
    <mergeCell ref="R8:S8"/>
    <mergeCell ref="T8:U8"/>
    <mergeCell ref="V8:W8"/>
    <mergeCell ref="C14:D14"/>
    <mergeCell ref="C15:D15"/>
    <mergeCell ref="C16:D16"/>
    <mergeCell ref="C17:D17"/>
    <mergeCell ref="C18:D18"/>
    <mergeCell ref="B9:D9"/>
    <mergeCell ref="C10:D10"/>
    <mergeCell ref="C11:D11"/>
    <mergeCell ref="C12:D12"/>
    <mergeCell ref="C13:D13"/>
    <mergeCell ref="C24:D24"/>
    <mergeCell ref="C25:D25"/>
    <mergeCell ref="C26:D26"/>
    <mergeCell ref="C27:D27"/>
    <mergeCell ref="C28:D28"/>
    <mergeCell ref="C19:D19"/>
    <mergeCell ref="C20:D20"/>
    <mergeCell ref="C21:D21"/>
    <mergeCell ref="C22:D22"/>
    <mergeCell ref="C23:D23"/>
    <mergeCell ref="C34:D34"/>
    <mergeCell ref="C35:D35"/>
    <mergeCell ref="C36:D36"/>
    <mergeCell ref="C37:D37"/>
    <mergeCell ref="C38:D38"/>
    <mergeCell ref="C29:D29"/>
    <mergeCell ref="C30:D30"/>
    <mergeCell ref="C31:D31"/>
    <mergeCell ref="C32:D32"/>
    <mergeCell ref="C33:D33"/>
    <mergeCell ref="C44:D44"/>
    <mergeCell ref="C45:D45"/>
    <mergeCell ref="C46:D46"/>
    <mergeCell ref="C47:D47"/>
    <mergeCell ref="C48:D48"/>
    <mergeCell ref="C39:D39"/>
    <mergeCell ref="C40:D40"/>
    <mergeCell ref="C41:D41"/>
    <mergeCell ref="C42:D42"/>
    <mergeCell ref="C43:D43"/>
    <mergeCell ref="C54:D54"/>
    <mergeCell ref="C55:D55"/>
    <mergeCell ref="C56:D56"/>
    <mergeCell ref="C57:D57"/>
    <mergeCell ref="C58:D58"/>
    <mergeCell ref="C49:D49"/>
    <mergeCell ref="C50:D50"/>
    <mergeCell ref="C51:D51"/>
    <mergeCell ref="C52:D52"/>
    <mergeCell ref="C53:D53"/>
    <mergeCell ref="C64:D64"/>
    <mergeCell ref="C65:D65"/>
    <mergeCell ref="C66:D66"/>
    <mergeCell ref="C67:D67"/>
    <mergeCell ref="C68:D68"/>
    <mergeCell ref="C59:D59"/>
    <mergeCell ref="C60:D60"/>
    <mergeCell ref="C61:D61"/>
    <mergeCell ref="C62:D62"/>
    <mergeCell ref="C63:D63"/>
    <mergeCell ref="C74:D74"/>
    <mergeCell ref="C75:D75"/>
    <mergeCell ref="C76:D76"/>
    <mergeCell ref="C77:D77"/>
    <mergeCell ref="C78:D78"/>
    <mergeCell ref="C69:D69"/>
    <mergeCell ref="C70:D70"/>
    <mergeCell ref="C71:D71"/>
    <mergeCell ref="C72:D72"/>
    <mergeCell ref="C73:D73"/>
    <mergeCell ref="C84:D84"/>
    <mergeCell ref="C85:D85"/>
    <mergeCell ref="C86:D86"/>
    <mergeCell ref="C87:D87"/>
    <mergeCell ref="C88:D88"/>
    <mergeCell ref="C79:D79"/>
    <mergeCell ref="C80:D80"/>
    <mergeCell ref="C81:D81"/>
    <mergeCell ref="C82:D82"/>
    <mergeCell ref="C83:D83"/>
    <mergeCell ref="C94:D94"/>
    <mergeCell ref="C95:D95"/>
    <mergeCell ref="C96:D96"/>
    <mergeCell ref="C97:D97"/>
    <mergeCell ref="C98:D98"/>
    <mergeCell ref="C89:D89"/>
    <mergeCell ref="C90:D90"/>
    <mergeCell ref="C91:D91"/>
    <mergeCell ref="C92:D92"/>
    <mergeCell ref="C93:D93"/>
    <mergeCell ref="C104:D104"/>
    <mergeCell ref="C105:D105"/>
    <mergeCell ref="C106:D106"/>
    <mergeCell ref="C107:D107"/>
    <mergeCell ref="C108:D108"/>
    <mergeCell ref="C99:D99"/>
    <mergeCell ref="C100:D100"/>
    <mergeCell ref="C101:D101"/>
    <mergeCell ref="C102:D102"/>
    <mergeCell ref="C103:D103"/>
    <mergeCell ref="C114:D114"/>
    <mergeCell ref="C115:D115"/>
    <mergeCell ref="C116:D116"/>
    <mergeCell ref="C117:D117"/>
    <mergeCell ref="C118:D118"/>
    <mergeCell ref="C109:D109"/>
    <mergeCell ref="C110:D110"/>
    <mergeCell ref="C111:D111"/>
    <mergeCell ref="C112:D112"/>
    <mergeCell ref="C113:D113"/>
    <mergeCell ref="C124:D124"/>
    <mergeCell ref="C125:D125"/>
    <mergeCell ref="C126:D126"/>
    <mergeCell ref="C127:D127"/>
    <mergeCell ref="C128:D128"/>
    <mergeCell ref="C119:D119"/>
    <mergeCell ref="C120:D120"/>
    <mergeCell ref="C121:D121"/>
    <mergeCell ref="C122:D122"/>
    <mergeCell ref="C123:D123"/>
    <mergeCell ref="C139:D139"/>
    <mergeCell ref="C140:D140"/>
    <mergeCell ref="C141:D141"/>
    <mergeCell ref="C134:D134"/>
    <mergeCell ref="C135:D135"/>
    <mergeCell ref="C136:D136"/>
    <mergeCell ref="C137:D137"/>
    <mergeCell ref="C138:D138"/>
    <mergeCell ref="C129:D129"/>
    <mergeCell ref="C130:D130"/>
    <mergeCell ref="C131:D131"/>
    <mergeCell ref="C132:D132"/>
    <mergeCell ref="C133:D133"/>
  </mergeCells>
  <pageMargins left="0.23622047244094491" right="0.23622047244094491" top="0.23622047244094491" bottom="0.23622047244094491" header="0.23622047244094491" footer="0.23622047244094491"/>
  <pageSetup scale="27"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X73"/>
  <sheetViews>
    <sheetView showGridLines="0" zoomScaleNormal="100" workbookViewId="0">
      <selection activeCell="C7" sqref="C7:D7"/>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61"/>
      <c r="B1" s="361"/>
      <c r="C1" s="361"/>
      <c r="D1" s="367" t="s">
        <v>0</v>
      </c>
      <c r="E1" s="361"/>
      <c r="F1" s="361"/>
      <c r="G1" s="361"/>
      <c r="H1" s="361"/>
      <c r="I1" s="361"/>
      <c r="J1" s="361"/>
      <c r="K1" s="361"/>
      <c r="L1" s="361"/>
      <c r="M1" s="361"/>
      <c r="N1" s="361"/>
      <c r="O1" s="361"/>
      <c r="P1" s="361"/>
      <c r="Q1" s="361"/>
      <c r="R1" s="361"/>
      <c r="S1" s="361"/>
      <c r="T1" s="361"/>
      <c r="U1" s="361"/>
      <c r="V1" s="361"/>
      <c r="W1" s="361"/>
      <c r="X1" s="361"/>
    </row>
    <row r="2" spans="1:24" ht="18" customHeight="1" x14ac:dyDescent="0.25">
      <c r="A2" s="361"/>
      <c r="B2" s="361"/>
      <c r="C2" s="361"/>
      <c r="D2" s="367" t="s">
        <v>1</v>
      </c>
      <c r="E2" s="361"/>
      <c r="F2" s="361"/>
      <c r="G2" s="361"/>
      <c r="H2" s="361"/>
      <c r="I2" s="361"/>
      <c r="J2" s="361"/>
      <c r="K2" s="361"/>
      <c r="L2" s="361"/>
      <c r="M2" s="361"/>
      <c r="N2" s="361"/>
      <c r="O2" s="361"/>
      <c r="P2" s="361"/>
      <c r="Q2" s="361"/>
      <c r="R2" s="361"/>
      <c r="S2" s="361"/>
      <c r="T2" s="361"/>
      <c r="U2" s="361"/>
      <c r="V2" s="361"/>
      <c r="W2" s="361"/>
      <c r="X2" s="361"/>
    </row>
    <row r="3" spans="1:24" ht="18" customHeight="1" x14ac:dyDescent="0.25">
      <c r="A3" s="361"/>
      <c r="B3" s="361"/>
      <c r="C3" s="361"/>
      <c r="D3" s="367" t="s">
        <v>2</v>
      </c>
      <c r="E3" s="361"/>
      <c r="F3" s="361"/>
      <c r="G3" s="361"/>
      <c r="H3" s="361"/>
      <c r="I3" s="361"/>
      <c r="J3" s="361"/>
      <c r="K3" s="361"/>
      <c r="L3" s="361"/>
      <c r="M3" s="361"/>
      <c r="N3" s="361"/>
      <c r="O3" s="361"/>
      <c r="P3" s="361"/>
      <c r="Q3" s="361"/>
      <c r="R3" s="361"/>
      <c r="S3" s="361"/>
      <c r="T3" s="361"/>
      <c r="U3" s="361"/>
      <c r="V3" s="361"/>
      <c r="W3" s="361"/>
      <c r="X3" s="361"/>
    </row>
    <row r="4" spans="1:24" ht="18" customHeight="1" x14ac:dyDescent="0.25">
      <c r="B4" s="368" t="s">
        <v>1057</v>
      </c>
      <c r="C4" s="361"/>
      <c r="D4" s="361"/>
      <c r="E4" s="361"/>
      <c r="F4" s="361"/>
      <c r="G4" s="361"/>
      <c r="H4" s="361"/>
      <c r="I4" s="361"/>
      <c r="J4" s="361"/>
      <c r="K4" s="361"/>
      <c r="L4" s="361"/>
      <c r="M4" s="361"/>
      <c r="N4" s="361"/>
      <c r="O4" s="361"/>
      <c r="P4" s="361"/>
      <c r="Q4" s="361"/>
      <c r="R4" s="361"/>
      <c r="S4" s="361"/>
      <c r="T4" s="361"/>
      <c r="U4" s="361"/>
      <c r="V4" s="361"/>
      <c r="W4" s="361"/>
    </row>
    <row r="5" spans="1:24" ht="1.1499999999999999" customHeight="1" x14ac:dyDescent="0.25"/>
    <row r="6" spans="1:24" x14ac:dyDescent="0.25">
      <c r="B6" s="178" t="s">
        <v>2</v>
      </c>
      <c r="C6" s="570" t="s">
        <v>2</v>
      </c>
      <c r="D6" s="361"/>
      <c r="E6" s="179" t="s">
        <v>2</v>
      </c>
      <c r="F6" s="179" t="s">
        <v>2</v>
      </c>
      <c r="G6" s="179" t="s">
        <v>2</v>
      </c>
      <c r="H6" s="179" t="s">
        <v>2</v>
      </c>
      <c r="I6" s="179" t="s">
        <v>2</v>
      </c>
      <c r="J6" s="179" t="s">
        <v>2</v>
      </c>
      <c r="K6" s="179" t="s">
        <v>2</v>
      </c>
      <c r="L6" s="179" t="s">
        <v>2</v>
      </c>
      <c r="M6" s="179" t="s">
        <v>2</v>
      </c>
      <c r="N6" s="179" t="s">
        <v>2</v>
      </c>
      <c r="O6" s="179" t="s">
        <v>2</v>
      </c>
      <c r="P6" s="179" t="s">
        <v>2</v>
      </c>
      <c r="Q6" s="179" t="s">
        <v>2</v>
      </c>
      <c r="R6" s="179" t="s">
        <v>2</v>
      </c>
      <c r="S6" s="179" t="s">
        <v>2</v>
      </c>
      <c r="T6" s="179" t="s">
        <v>2</v>
      </c>
      <c r="U6" s="179" t="s">
        <v>2</v>
      </c>
      <c r="V6" s="179" t="s">
        <v>2</v>
      </c>
    </row>
    <row r="7" spans="1:24" x14ac:dyDescent="0.25">
      <c r="B7" s="232" t="s">
        <v>2</v>
      </c>
      <c r="C7" s="658" t="s">
        <v>2</v>
      </c>
      <c r="D7" s="361"/>
      <c r="E7" s="664" t="s">
        <v>839</v>
      </c>
      <c r="F7" s="557"/>
      <c r="G7" s="557"/>
      <c r="H7" s="558"/>
      <c r="I7" s="569" t="s">
        <v>668</v>
      </c>
      <c r="J7" s="411"/>
      <c r="K7" s="411"/>
      <c r="L7" s="411"/>
      <c r="M7" s="411"/>
      <c r="N7" s="402"/>
      <c r="O7" s="569" t="s">
        <v>108</v>
      </c>
      <c r="P7" s="411"/>
      <c r="Q7" s="411"/>
      <c r="R7" s="402"/>
      <c r="S7" s="569" t="s">
        <v>669</v>
      </c>
      <c r="T7" s="411"/>
      <c r="U7" s="411"/>
      <c r="V7" s="402"/>
    </row>
    <row r="8" spans="1:24" ht="18" customHeight="1" x14ac:dyDescent="0.25">
      <c r="C8" s="658" t="s">
        <v>2</v>
      </c>
      <c r="D8" s="361"/>
      <c r="E8" s="659" t="s">
        <v>2</v>
      </c>
      <c r="F8" s="361"/>
      <c r="G8" s="361"/>
      <c r="H8" s="373"/>
      <c r="I8" s="569" t="s">
        <v>670</v>
      </c>
      <c r="J8" s="402"/>
      <c r="K8" s="569" t="s">
        <v>671</v>
      </c>
      <c r="L8" s="402"/>
      <c r="M8" s="569" t="s">
        <v>672</v>
      </c>
      <c r="N8" s="402"/>
      <c r="O8" s="569" t="s">
        <v>673</v>
      </c>
      <c r="P8" s="402"/>
      <c r="Q8" s="569" t="s">
        <v>674</v>
      </c>
      <c r="R8" s="402"/>
      <c r="S8" s="569" t="s">
        <v>675</v>
      </c>
      <c r="T8" s="402"/>
      <c r="U8" s="569" t="s">
        <v>676</v>
      </c>
      <c r="V8" s="402"/>
    </row>
    <row r="9" spans="1:24" ht="60" x14ac:dyDescent="0.25">
      <c r="B9" s="408" t="s">
        <v>116</v>
      </c>
      <c r="C9" s="411"/>
      <c r="D9" s="402"/>
      <c r="E9" s="39" t="s">
        <v>678</v>
      </c>
      <c r="F9" s="39" t="s">
        <v>110</v>
      </c>
      <c r="G9" s="39" t="s">
        <v>111</v>
      </c>
      <c r="H9" s="39" t="s">
        <v>689</v>
      </c>
      <c r="I9" s="180" t="s">
        <v>678</v>
      </c>
      <c r="J9" s="180" t="s">
        <v>111</v>
      </c>
      <c r="K9" s="180" t="s">
        <v>678</v>
      </c>
      <c r="L9" s="180" t="s">
        <v>111</v>
      </c>
      <c r="M9" s="180" t="s">
        <v>678</v>
      </c>
      <c r="N9" s="180" t="s">
        <v>111</v>
      </c>
      <c r="O9" s="180" t="s">
        <v>678</v>
      </c>
      <c r="P9" s="180" t="s">
        <v>111</v>
      </c>
      <c r="Q9" s="180" t="s">
        <v>678</v>
      </c>
      <c r="R9" s="180" t="s">
        <v>111</v>
      </c>
      <c r="S9" s="180" t="s">
        <v>678</v>
      </c>
      <c r="T9" s="180" t="s">
        <v>111</v>
      </c>
      <c r="U9" s="180" t="s">
        <v>678</v>
      </c>
      <c r="V9" s="180" t="s">
        <v>111</v>
      </c>
    </row>
    <row r="10" spans="1:24" x14ac:dyDescent="0.25">
      <c r="B10" s="202" t="s">
        <v>670</v>
      </c>
      <c r="C10" s="606" t="s">
        <v>2</v>
      </c>
      <c r="D10" s="361"/>
      <c r="E10" s="212">
        <v>64490</v>
      </c>
      <c r="F10" s="42">
        <v>0.15753898167623001</v>
      </c>
      <c r="G10" s="43">
        <v>524861341.66000003</v>
      </c>
      <c r="H10" s="42">
        <v>8.0290928294947397E-2</v>
      </c>
      <c r="I10" s="205">
        <v>64490</v>
      </c>
      <c r="J10" s="206">
        <v>524861341.66000003</v>
      </c>
      <c r="K10" s="205">
        <v>0</v>
      </c>
      <c r="L10" s="206">
        <v>0</v>
      </c>
      <c r="M10" s="205">
        <v>0</v>
      </c>
      <c r="N10" s="206">
        <v>0</v>
      </c>
      <c r="O10" s="233">
        <v>5403</v>
      </c>
      <c r="P10" s="234">
        <v>71071595.620000005</v>
      </c>
      <c r="Q10" s="233">
        <v>59087</v>
      </c>
      <c r="R10" s="234">
        <v>453789746.04000002</v>
      </c>
      <c r="S10" s="233">
        <v>55932</v>
      </c>
      <c r="T10" s="234">
        <v>421461065.04000002</v>
      </c>
      <c r="U10" s="233">
        <v>8558</v>
      </c>
      <c r="V10" s="234">
        <v>103400276.62</v>
      </c>
    </row>
    <row r="11" spans="1:24" x14ac:dyDescent="0.25">
      <c r="B11" s="94" t="s">
        <v>716</v>
      </c>
      <c r="C11" s="599" t="s">
        <v>2</v>
      </c>
      <c r="D11" s="361"/>
      <c r="E11" s="214">
        <v>1302</v>
      </c>
      <c r="F11" s="217">
        <v>3.1805823250496499E-3</v>
      </c>
      <c r="G11" s="216">
        <v>31480404.34</v>
      </c>
      <c r="H11" s="217">
        <v>4.8157307214983297E-3</v>
      </c>
      <c r="I11" s="201">
        <v>0</v>
      </c>
      <c r="J11" s="200">
        <v>0</v>
      </c>
      <c r="K11" s="201">
        <v>0</v>
      </c>
      <c r="L11" s="200">
        <v>0</v>
      </c>
      <c r="M11" s="201">
        <v>1302</v>
      </c>
      <c r="N11" s="200">
        <v>31480404.34</v>
      </c>
      <c r="O11" s="235">
        <v>739</v>
      </c>
      <c r="P11" s="216">
        <v>17476878.850000001</v>
      </c>
      <c r="Q11" s="235">
        <v>563</v>
      </c>
      <c r="R11" s="216">
        <v>14003525.49</v>
      </c>
      <c r="S11" s="235">
        <v>353</v>
      </c>
      <c r="T11" s="216">
        <v>9544516.8900000006</v>
      </c>
      <c r="U11" s="235">
        <v>949</v>
      </c>
      <c r="V11" s="216">
        <v>21935887.449999999</v>
      </c>
    </row>
    <row r="12" spans="1:24" x14ac:dyDescent="0.25">
      <c r="B12" s="202" t="s">
        <v>671</v>
      </c>
      <c r="C12" s="606" t="s">
        <v>2</v>
      </c>
      <c r="D12" s="361"/>
      <c r="E12" s="212">
        <v>343567</v>
      </c>
      <c r="F12" s="42">
        <v>0.83928043599872004</v>
      </c>
      <c r="G12" s="43">
        <v>5980652567.1300001</v>
      </c>
      <c r="H12" s="42">
        <v>0.91489334098355402</v>
      </c>
      <c r="I12" s="205">
        <v>0</v>
      </c>
      <c r="J12" s="206">
        <v>0</v>
      </c>
      <c r="K12" s="205">
        <v>343567</v>
      </c>
      <c r="L12" s="206">
        <v>5980652567.1300001</v>
      </c>
      <c r="M12" s="205">
        <v>0</v>
      </c>
      <c r="N12" s="206">
        <v>0</v>
      </c>
      <c r="O12" s="233">
        <v>200836</v>
      </c>
      <c r="P12" s="234">
        <v>3671467009.2600002</v>
      </c>
      <c r="Q12" s="233">
        <v>142731</v>
      </c>
      <c r="R12" s="234">
        <v>2309185557.8699999</v>
      </c>
      <c r="S12" s="233">
        <v>337093</v>
      </c>
      <c r="T12" s="234">
        <v>5744198945.21</v>
      </c>
      <c r="U12" s="233">
        <v>6474</v>
      </c>
      <c r="V12" s="234">
        <v>236453621.91999999</v>
      </c>
    </row>
    <row r="13" spans="1:24" x14ac:dyDescent="0.25">
      <c r="B13" s="207" t="s">
        <v>115</v>
      </c>
      <c r="C13" s="593" t="s">
        <v>2</v>
      </c>
      <c r="D13" s="411"/>
      <c r="E13" s="218">
        <v>409359</v>
      </c>
      <c r="F13" s="219">
        <v>1</v>
      </c>
      <c r="G13" s="220">
        <v>6536994313.1300001</v>
      </c>
      <c r="H13" s="219">
        <v>1</v>
      </c>
      <c r="I13" s="210">
        <v>64490</v>
      </c>
      <c r="J13" s="211">
        <v>524861341.66000003</v>
      </c>
      <c r="K13" s="210">
        <v>343567</v>
      </c>
      <c r="L13" s="211">
        <v>5980652567.1300001</v>
      </c>
      <c r="M13" s="210">
        <v>1302</v>
      </c>
      <c r="N13" s="211">
        <v>31480404.34</v>
      </c>
      <c r="O13" s="236">
        <v>206978</v>
      </c>
      <c r="P13" s="237">
        <v>3760015483.73</v>
      </c>
      <c r="Q13" s="236">
        <v>202381</v>
      </c>
      <c r="R13" s="237">
        <v>2776978829.4000001</v>
      </c>
      <c r="S13" s="236">
        <v>393378</v>
      </c>
      <c r="T13" s="237">
        <v>6175204527.1400003</v>
      </c>
      <c r="U13" s="236">
        <v>15981</v>
      </c>
      <c r="V13" s="237">
        <v>361789785.99000001</v>
      </c>
    </row>
    <row r="14" spans="1:24" x14ac:dyDescent="0.25">
      <c r="B14" s="178" t="s">
        <v>2</v>
      </c>
      <c r="C14" s="570" t="s">
        <v>2</v>
      </c>
      <c r="D14" s="361"/>
      <c r="E14" s="179" t="s">
        <v>2</v>
      </c>
      <c r="F14" s="179" t="s">
        <v>2</v>
      </c>
      <c r="G14" s="179" t="s">
        <v>2</v>
      </c>
      <c r="H14" s="179" t="s">
        <v>2</v>
      </c>
      <c r="I14" s="179" t="s">
        <v>2</v>
      </c>
      <c r="J14" s="179" t="s">
        <v>2</v>
      </c>
      <c r="K14" s="179" t="s">
        <v>2</v>
      </c>
      <c r="L14" s="179" t="s">
        <v>2</v>
      </c>
      <c r="M14" s="179" t="s">
        <v>2</v>
      </c>
      <c r="N14" s="179" t="s">
        <v>2</v>
      </c>
      <c r="O14" s="179" t="s">
        <v>2</v>
      </c>
      <c r="P14" s="179" t="s">
        <v>2</v>
      </c>
      <c r="Q14" s="179" t="s">
        <v>2</v>
      </c>
      <c r="R14" s="179" t="s">
        <v>2</v>
      </c>
      <c r="S14" s="179" t="s">
        <v>2</v>
      </c>
      <c r="T14" s="179" t="s">
        <v>2</v>
      </c>
      <c r="U14" s="179" t="s">
        <v>2</v>
      </c>
      <c r="V14" s="179" t="s">
        <v>2</v>
      </c>
    </row>
    <row r="15" spans="1:24" x14ac:dyDescent="0.25">
      <c r="B15" s="238" t="s">
        <v>2</v>
      </c>
      <c r="C15" s="655" t="s">
        <v>2</v>
      </c>
      <c r="D15" s="361"/>
      <c r="E15" s="179" t="s">
        <v>2</v>
      </c>
      <c r="F15" s="179" t="s">
        <v>2</v>
      </c>
      <c r="G15" s="179" t="s">
        <v>2</v>
      </c>
      <c r="H15" s="179" t="s">
        <v>2</v>
      </c>
      <c r="I15" s="179" t="s">
        <v>2</v>
      </c>
      <c r="J15" s="179" t="s">
        <v>2</v>
      </c>
      <c r="K15" s="179" t="s">
        <v>2</v>
      </c>
      <c r="L15" s="179" t="s">
        <v>2</v>
      </c>
      <c r="M15" s="179" t="s">
        <v>2</v>
      </c>
      <c r="N15" s="179" t="s">
        <v>2</v>
      </c>
      <c r="O15" s="179" t="s">
        <v>2</v>
      </c>
      <c r="P15" s="179" t="s">
        <v>2</v>
      </c>
      <c r="Q15" s="179" t="s">
        <v>2</v>
      </c>
      <c r="R15" s="179" t="s">
        <v>2</v>
      </c>
      <c r="S15" s="179" t="s">
        <v>2</v>
      </c>
      <c r="T15" s="179" t="s">
        <v>2</v>
      </c>
      <c r="U15" s="179" t="s">
        <v>2</v>
      </c>
      <c r="V15" s="179" t="s">
        <v>2</v>
      </c>
    </row>
    <row r="16" spans="1:24" x14ac:dyDescent="0.25">
      <c r="B16" s="178" t="s">
        <v>2</v>
      </c>
      <c r="C16" s="570" t="s">
        <v>2</v>
      </c>
      <c r="D16" s="361"/>
      <c r="E16" s="179" t="s">
        <v>2</v>
      </c>
      <c r="F16" s="179" t="s">
        <v>2</v>
      </c>
      <c r="G16" s="179" t="s">
        <v>2</v>
      </c>
      <c r="H16" s="179" t="s">
        <v>2</v>
      </c>
      <c r="I16" s="179" t="s">
        <v>2</v>
      </c>
      <c r="J16" s="179" t="s">
        <v>2</v>
      </c>
      <c r="K16" s="179" t="s">
        <v>2</v>
      </c>
      <c r="L16" s="179" t="s">
        <v>2</v>
      </c>
      <c r="M16" s="179" t="s">
        <v>2</v>
      </c>
      <c r="N16" s="179" t="s">
        <v>2</v>
      </c>
      <c r="O16" s="179" t="s">
        <v>2</v>
      </c>
      <c r="P16" s="179" t="s">
        <v>2</v>
      </c>
      <c r="Q16" s="179" t="s">
        <v>2</v>
      </c>
      <c r="R16" s="179" t="s">
        <v>2</v>
      </c>
      <c r="S16" s="179" t="s">
        <v>2</v>
      </c>
      <c r="T16" s="179" t="s">
        <v>2</v>
      </c>
      <c r="U16" s="179" t="s">
        <v>2</v>
      </c>
      <c r="V16" s="179" t="s">
        <v>2</v>
      </c>
    </row>
    <row r="17" spans="2:22" x14ac:dyDescent="0.25">
      <c r="B17" s="232" t="s">
        <v>2</v>
      </c>
      <c r="C17" s="658" t="s">
        <v>2</v>
      </c>
      <c r="D17" s="361"/>
      <c r="E17" s="664" t="s">
        <v>839</v>
      </c>
      <c r="F17" s="557"/>
      <c r="G17" s="557"/>
      <c r="H17" s="558"/>
      <c r="I17" s="569" t="s">
        <v>668</v>
      </c>
      <c r="J17" s="411"/>
      <c r="K17" s="411"/>
      <c r="L17" s="411"/>
      <c r="M17" s="411"/>
      <c r="N17" s="402"/>
      <c r="O17" s="569" t="s">
        <v>108</v>
      </c>
      <c r="P17" s="411"/>
      <c r="Q17" s="411"/>
      <c r="R17" s="402"/>
      <c r="S17" s="569" t="s">
        <v>669</v>
      </c>
      <c r="T17" s="411"/>
      <c r="U17" s="411"/>
      <c r="V17" s="402"/>
    </row>
    <row r="18" spans="2:22" ht="18" customHeight="1" x14ac:dyDescent="0.25">
      <c r="C18" s="658" t="s">
        <v>2</v>
      </c>
      <c r="D18" s="361"/>
      <c r="E18" s="659" t="s">
        <v>2</v>
      </c>
      <c r="F18" s="361"/>
      <c r="G18" s="361"/>
      <c r="H18" s="373"/>
      <c r="I18" s="569" t="s">
        <v>670</v>
      </c>
      <c r="J18" s="402"/>
      <c r="K18" s="569" t="s">
        <v>671</v>
      </c>
      <c r="L18" s="402"/>
      <c r="M18" s="569" t="s">
        <v>672</v>
      </c>
      <c r="N18" s="402"/>
      <c r="O18" s="569" t="s">
        <v>673</v>
      </c>
      <c r="P18" s="402"/>
      <c r="Q18" s="569" t="s">
        <v>674</v>
      </c>
      <c r="R18" s="402"/>
      <c r="S18" s="569" t="s">
        <v>675</v>
      </c>
      <c r="T18" s="402"/>
      <c r="U18" s="569" t="s">
        <v>676</v>
      </c>
      <c r="V18" s="402"/>
    </row>
    <row r="19" spans="2:22" ht="60" x14ac:dyDescent="0.25">
      <c r="B19" s="408" t="s">
        <v>108</v>
      </c>
      <c r="C19" s="411"/>
      <c r="D19" s="402"/>
      <c r="E19" s="39" t="s">
        <v>678</v>
      </c>
      <c r="F19" s="39" t="s">
        <v>110</v>
      </c>
      <c r="G19" s="39" t="s">
        <v>111</v>
      </c>
      <c r="H19" s="39" t="s">
        <v>689</v>
      </c>
      <c r="I19" s="180" t="s">
        <v>678</v>
      </c>
      <c r="J19" s="180" t="s">
        <v>111</v>
      </c>
      <c r="K19" s="180" t="s">
        <v>678</v>
      </c>
      <c r="L19" s="180" t="s">
        <v>111</v>
      </c>
      <c r="M19" s="180" t="s">
        <v>678</v>
      </c>
      <c r="N19" s="180" t="s">
        <v>111</v>
      </c>
      <c r="O19" s="180" t="s">
        <v>678</v>
      </c>
      <c r="P19" s="180" t="s">
        <v>111</v>
      </c>
      <c r="Q19" s="180" t="s">
        <v>678</v>
      </c>
      <c r="R19" s="180" t="s">
        <v>111</v>
      </c>
      <c r="S19" s="180" t="s">
        <v>678</v>
      </c>
      <c r="T19" s="180" t="s">
        <v>111</v>
      </c>
      <c r="U19" s="180" t="s">
        <v>678</v>
      </c>
      <c r="V19" s="180" t="s">
        <v>111</v>
      </c>
    </row>
    <row r="20" spans="2:22" x14ac:dyDescent="0.25">
      <c r="B20" s="94" t="s">
        <v>673</v>
      </c>
      <c r="C20" s="599" t="s">
        <v>2</v>
      </c>
      <c r="D20" s="361"/>
      <c r="E20" s="214">
        <v>206978</v>
      </c>
      <c r="F20" s="217">
        <v>0.50561487594018895</v>
      </c>
      <c r="G20" s="216">
        <v>3760015483.73</v>
      </c>
      <c r="H20" s="217">
        <v>0.57519026384614602</v>
      </c>
      <c r="I20" s="201">
        <v>5403</v>
      </c>
      <c r="J20" s="200">
        <v>71071595.620000005</v>
      </c>
      <c r="K20" s="201">
        <v>200836</v>
      </c>
      <c r="L20" s="200">
        <v>3671467009.2600002</v>
      </c>
      <c r="M20" s="201">
        <v>739</v>
      </c>
      <c r="N20" s="200">
        <v>17476878.850000001</v>
      </c>
      <c r="O20" s="235">
        <v>206978</v>
      </c>
      <c r="P20" s="216">
        <v>3760015483.73</v>
      </c>
      <c r="Q20" s="235">
        <v>0</v>
      </c>
      <c r="R20" s="216">
        <v>0</v>
      </c>
      <c r="S20" s="235">
        <v>198373</v>
      </c>
      <c r="T20" s="216">
        <v>3539056574.1900001</v>
      </c>
      <c r="U20" s="235">
        <v>8605</v>
      </c>
      <c r="V20" s="216">
        <v>220958909.53999999</v>
      </c>
    </row>
    <row r="21" spans="2:22" x14ac:dyDescent="0.25">
      <c r="B21" s="202" t="s">
        <v>674</v>
      </c>
      <c r="C21" s="606" t="s">
        <v>2</v>
      </c>
      <c r="D21" s="361"/>
      <c r="E21" s="212">
        <v>202381</v>
      </c>
      <c r="F21" s="42">
        <v>0.494385124059811</v>
      </c>
      <c r="G21" s="43">
        <v>2776978829.4000001</v>
      </c>
      <c r="H21" s="42">
        <v>0.42480973615385398</v>
      </c>
      <c r="I21" s="205">
        <v>59087</v>
      </c>
      <c r="J21" s="206">
        <v>453789746.04000002</v>
      </c>
      <c r="K21" s="205">
        <v>142731</v>
      </c>
      <c r="L21" s="206">
        <v>2309185557.8699999</v>
      </c>
      <c r="M21" s="205">
        <v>563</v>
      </c>
      <c r="N21" s="206">
        <v>14003525.49</v>
      </c>
      <c r="O21" s="233">
        <v>0</v>
      </c>
      <c r="P21" s="234">
        <v>0</v>
      </c>
      <c r="Q21" s="233">
        <v>202381</v>
      </c>
      <c r="R21" s="234">
        <v>2776978829.4000001</v>
      </c>
      <c r="S21" s="233">
        <v>195005</v>
      </c>
      <c r="T21" s="234">
        <v>2636147952.9499998</v>
      </c>
      <c r="U21" s="233">
        <v>7376</v>
      </c>
      <c r="V21" s="234">
        <v>140830876.44999999</v>
      </c>
    </row>
    <row r="22" spans="2:22" x14ac:dyDescent="0.25">
      <c r="B22" s="207" t="s">
        <v>115</v>
      </c>
      <c r="C22" s="593" t="s">
        <v>2</v>
      </c>
      <c r="D22" s="411"/>
      <c r="E22" s="218">
        <v>409359</v>
      </c>
      <c r="F22" s="219">
        <v>1</v>
      </c>
      <c r="G22" s="220">
        <v>6536994313.1300001</v>
      </c>
      <c r="H22" s="219">
        <v>1</v>
      </c>
      <c r="I22" s="210">
        <v>64490</v>
      </c>
      <c r="J22" s="211">
        <v>524861341.66000003</v>
      </c>
      <c r="K22" s="210">
        <v>343567</v>
      </c>
      <c r="L22" s="211">
        <v>5980652567.1300001</v>
      </c>
      <c r="M22" s="210">
        <v>1302</v>
      </c>
      <c r="N22" s="211">
        <v>31480404.34</v>
      </c>
      <c r="O22" s="236">
        <v>206978</v>
      </c>
      <c r="P22" s="237">
        <v>3760015483.73</v>
      </c>
      <c r="Q22" s="236">
        <v>202381</v>
      </c>
      <c r="R22" s="237">
        <v>2776978829.4000001</v>
      </c>
      <c r="S22" s="236">
        <v>393378</v>
      </c>
      <c r="T22" s="237">
        <v>6175204527.1400003</v>
      </c>
      <c r="U22" s="236">
        <v>15981</v>
      </c>
      <c r="V22" s="237">
        <v>361789785.99000001</v>
      </c>
    </row>
    <row r="23" spans="2:22" x14ac:dyDescent="0.25">
      <c r="B23" s="178" t="s">
        <v>2</v>
      </c>
      <c r="C23" s="570" t="s">
        <v>2</v>
      </c>
      <c r="D23" s="361"/>
      <c r="E23" s="179" t="s">
        <v>2</v>
      </c>
      <c r="F23" s="179" t="s">
        <v>2</v>
      </c>
      <c r="G23" s="179" t="s">
        <v>2</v>
      </c>
      <c r="H23" s="179" t="s">
        <v>2</v>
      </c>
      <c r="I23" s="179" t="s">
        <v>2</v>
      </c>
      <c r="J23" s="179" t="s">
        <v>2</v>
      </c>
      <c r="K23" s="179" t="s">
        <v>2</v>
      </c>
      <c r="L23" s="179" t="s">
        <v>2</v>
      </c>
      <c r="M23" s="179" t="s">
        <v>2</v>
      </c>
      <c r="N23" s="179" t="s">
        <v>2</v>
      </c>
      <c r="O23" s="179" t="s">
        <v>2</v>
      </c>
      <c r="P23" s="179" t="s">
        <v>2</v>
      </c>
      <c r="Q23" s="179" t="s">
        <v>2</v>
      </c>
      <c r="R23" s="179" t="s">
        <v>2</v>
      </c>
      <c r="S23" s="179" t="s">
        <v>2</v>
      </c>
      <c r="T23" s="179" t="s">
        <v>2</v>
      </c>
      <c r="U23" s="179" t="s">
        <v>2</v>
      </c>
      <c r="V23" s="179" t="s">
        <v>2</v>
      </c>
    </row>
    <row r="24" spans="2:22" x14ac:dyDescent="0.25">
      <c r="B24" s="238" t="s">
        <v>2</v>
      </c>
      <c r="C24" s="655" t="s">
        <v>2</v>
      </c>
      <c r="D24" s="361"/>
      <c r="E24" s="179" t="s">
        <v>2</v>
      </c>
      <c r="F24" s="179" t="s">
        <v>2</v>
      </c>
      <c r="G24" s="179" t="s">
        <v>2</v>
      </c>
      <c r="H24" s="179" t="s">
        <v>2</v>
      </c>
      <c r="I24" s="179" t="s">
        <v>2</v>
      </c>
      <c r="J24" s="179" t="s">
        <v>2</v>
      </c>
      <c r="K24" s="179" t="s">
        <v>2</v>
      </c>
      <c r="L24" s="179" t="s">
        <v>2</v>
      </c>
      <c r="M24" s="179" t="s">
        <v>2</v>
      </c>
      <c r="N24" s="179" t="s">
        <v>2</v>
      </c>
      <c r="O24" s="179" t="s">
        <v>2</v>
      </c>
      <c r="P24" s="179" t="s">
        <v>2</v>
      </c>
      <c r="Q24" s="179" t="s">
        <v>2</v>
      </c>
      <c r="R24" s="179" t="s">
        <v>2</v>
      </c>
      <c r="S24" s="179" t="s">
        <v>2</v>
      </c>
      <c r="T24" s="179" t="s">
        <v>2</v>
      </c>
      <c r="U24" s="179" t="s">
        <v>2</v>
      </c>
      <c r="V24" s="179" t="s">
        <v>2</v>
      </c>
    </row>
    <row r="25" spans="2:22" x14ac:dyDescent="0.25">
      <c r="B25" s="178" t="s">
        <v>2</v>
      </c>
      <c r="C25" s="570" t="s">
        <v>2</v>
      </c>
      <c r="D25" s="361"/>
      <c r="E25" s="179" t="s">
        <v>2</v>
      </c>
      <c r="F25" s="179" t="s">
        <v>2</v>
      </c>
      <c r="G25" s="179" t="s">
        <v>2</v>
      </c>
      <c r="H25" s="179" t="s">
        <v>2</v>
      </c>
      <c r="I25" s="179" t="s">
        <v>2</v>
      </c>
      <c r="J25" s="179" t="s">
        <v>2</v>
      </c>
      <c r="K25" s="179" t="s">
        <v>2</v>
      </c>
      <c r="L25" s="179" t="s">
        <v>2</v>
      </c>
      <c r="M25" s="179" t="s">
        <v>2</v>
      </c>
      <c r="N25" s="179" t="s">
        <v>2</v>
      </c>
      <c r="O25" s="179" t="s">
        <v>2</v>
      </c>
      <c r="P25" s="179" t="s">
        <v>2</v>
      </c>
      <c r="Q25" s="179" t="s">
        <v>2</v>
      </c>
      <c r="R25" s="179" t="s">
        <v>2</v>
      </c>
      <c r="S25" s="179" t="s">
        <v>2</v>
      </c>
      <c r="T25" s="179" t="s">
        <v>2</v>
      </c>
      <c r="U25" s="179" t="s">
        <v>2</v>
      </c>
      <c r="V25" s="179" t="s">
        <v>2</v>
      </c>
    </row>
    <row r="26" spans="2:22" x14ac:dyDescent="0.25">
      <c r="B26" s="232" t="s">
        <v>2</v>
      </c>
      <c r="C26" s="658" t="s">
        <v>2</v>
      </c>
      <c r="D26" s="361"/>
      <c r="E26" s="664" t="s">
        <v>839</v>
      </c>
      <c r="F26" s="557"/>
      <c r="G26" s="557"/>
      <c r="H26" s="558"/>
      <c r="I26" s="569" t="s">
        <v>668</v>
      </c>
      <c r="J26" s="411"/>
      <c r="K26" s="411"/>
      <c r="L26" s="411"/>
      <c r="M26" s="411"/>
      <c r="N26" s="402"/>
      <c r="O26" s="569" t="s">
        <v>108</v>
      </c>
      <c r="P26" s="411"/>
      <c r="Q26" s="411"/>
      <c r="R26" s="402"/>
      <c r="S26" s="569" t="s">
        <v>669</v>
      </c>
      <c r="T26" s="411"/>
      <c r="U26" s="411"/>
      <c r="V26" s="402"/>
    </row>
    <row r="27" spans="2:22" ht="18" customHeight="1" x14ac:dyDescent="0.25">
      <c r="C27" s="658" t="s">
        <v>2</v>
      </c>
      <c r="D27" s="361"/>
      <c r="E27" s="659" t="s">
        <v>2</v>
      </c>
      <c r="F27" s="361"/>
      <c r="G27" s="361"/>
      <c r="H27" s="373"/>
      <c r="I27" s="569" t="s">
        <v>670</v>
      </c>
      <c r="J27" s="402"/>
      <c r="K27" s="569" t="s">
        <v>671</v>
      </c>
      <c r="L27" s="402"/>
      <c r="M27" s="569" t="s">
        <v>672</v>
      </c>
      <c r="N27" s="402"/>
      <c r="O27" s="569" t="s">
        <v>673</v>
      </c>
      <c r="P27" s="402"/>
      <c r="Q27" s="569" t="s">
        <v>674</v>
      </c>
      <c r="R27" s="402"/>
      <c r="S27" s="569" t="s">
        <v>675</v>
      </c>
      <c r="T27" s="402"/>
      <c r="U27" s="569" t="s">
        <v>676</v>
      </c>
      <c r="V27" s="402"/>
    </row>
    <row r="28" spans="2:22" ht="60" x14ac:dyDescent="0.25">
      <c r="B28" s="408" t="s">
        <v>669</v>
      </c>
      <c r="C28" s="411"/>
      <c r="D28" s="402"/>
      <c r="E28" s="39" t="s">
        <v>678</v>
      </c>
      <c r="F28" s="39" t="s">
        <v>110</v>
      </c>
      <c r="G28" s="39" t="s">
        <v>111</v>
      </c>
      <c r="H28" s="39" t="s">
        <v>689</v>
      </c>
      <c r="I28" s="180" t="s">
        <v>678</v>
      </c>
      <c r="J28" s="180" t="s">
        <v>111</v>
      </c>
      <c r="K28" s="180" t="s">
        <v>678</v>
      </c>
      <c r="L28" s="180" t="s">
        <v>111</v>
      </c>
      <c r="M28" s="180" t="s">
        <v>678</v>
      </c>
      <c r="N28" s="180" t="s">
        <v>111</v>
      </c>
      <c r="O28" s="180" t="s">
        <v>678</v>
      </c>
      <c r="P28" s="180" t="s">
        <v>111</v>
      </c>
      <c r="Q28" s="180" t="s">
        <v>678</v>
      </c>
      <c r="R28" s="180" t="s">
        <v>111</v>
      </c>
      <c r="S28" s="180" t="s">
        <v>678</v>
      </c>
      <c r="T28" s="180" t="s">
        <v>111</v>
      </c>
      <c r="U28" s="180" t="s">
        <v>678</v>
      </c>
      <c r="V28" s="180" t="s">
        <v>111</v>
      </c>
    </row>
    <row r="29" spans="2:22" x14ac:dyDescent="0.25">
      <c r="B29" s="94" t="s">
        <v>676</v>
      </c>
      <c r="C29" s="599" t="s">
        <v>2</v>
      </c>
      <c r="D29" s="361"/>
      <c r="E29" s="214">
        <v>15981</v>
      </c>
      <c r="F29" s="217">
        <v>3.9039083054238498E-2</v>
      </c>
      <c r="G29" s="216">
        <v>361789785.99000001</v>
      </c>
      <c r="H29" s="217">
        <v>5.5344974870686403E-2</v>
      </c>
      <c r="I29" s="201">
        <v>8558</v>
      </c>
      <c r="J29" s="200">
        <v>103400276.62</v>
      </c>
      <c r="K29" s="201">
        <v>6474</v>
      </c>
      <c r="L29" s="200">
        <v>236453621.91999999</v>
      </c>
      <c r="M29" s="201">
        <v>949</v>
      </c>
      <c r="N29" s="200">
        <v>21935887.449999999</v>
      </c>
      <c r="O29" s="235">
        <v>8605</v>
      </c>
      <c r="P29" s="216">
        <v>220958909.53999999</v>
      </c>
      <c r="Q29" s="235">
        <v>7376</v>
      </c>
      <c r="R29" s="216">
        <v>140830876.44999999</v>
      </c>
      <c r="S29" s="235">
        <v>0</v>
      </c>
      <c r="T29" s="216">
        <v>0</v>
      </c>
      <c r="U29" s="235">
        <v>15981</v>
      </c>
      <c r="V29" s="216">
        <v>361789785.99000001</v>
      </c>
    </row>
    <row r="30" spans="2:22" x14ac:dyDescent="0.25">
      <c r="B30" s="202" t="s">
        <v>675</v>
      </c>
      <c r="C30" s="606" t="s">
        <v>2</v>
      </c>
      <c r="D30" s="361"/>
      <c r="E30" s="212">
        <v>393378</v>
      </c>
      <c r="F30" s="42">
        <v>0.96096091694576202</v>
      </c>
      <c r="G30" s="43">
        <v>6175204527.1400003</v>
      </c>
      <c r="H30" s="42">
        <v>0.94465502512931399</v>
      </c>
      <c r="I30" s="205">
        <v>55932</v>
      </c>
      <c r="J30" s="206">
        <v>421461065.04000002</v>
      </c>
      <c r="K30" s="205">
        <v>337093</v>
      </c>
      <c r="L30" s="206">
        <v>5744198945.21</v>
      </c>
      <c r="M30" s="205">
        <v>353</v>
      </c>
      <c r="N30" s="206">
        <v>9544516.8900000006</v>
      </c>
      <c r="O30" s="233">
        <v>198373</v>
      </c>
      <c r="P30" s="234">
        <v>3539056574.1900001</v>
      </c>
      <c r="Q30" s="233">
        <v>195005</v>
      </c>
      <c r="R30" s="234">
        <v>2636147952.9499998</v>
      </c>
      <c r="S30" s="233">
        <v>393378</v>
      </c>
      <c r="T30" s="234">
        <v>6175204527.1400003</v>
      </c>
      <c r="U30" s="233">
        <v>0</v>
      </c>
      <c r="V30" s="234">
        <v>0</v>
      </c>
    </row>
    <row r="31" spans="2:22" x14ac:dyDescent="0.25">
      <c r="B31" s="207" t="s">
        <v>115</v>
      </c>
      <c r="C31" s="593" t="s">
        <v>2</v>
      </c>
      <c r="D31" s="411"/>
      <c r="E31" s="218">
        <v>409359</v>
      </c>
      <c r="F31" s="219">
        <v>1</v>
      </c>
      <c r="G31" s="220">
        <v>6536994313.1300001</v>
      </c>
      <c r="H31" s="219">
        <v>1</v>
      </c>
      <c r="I31" s="210">
        <v>64490</v>
      </c>
      <c r="J31" s="211">
        <v>524861341.66000003</v>
      </c>
      <c r="K31" s="210">
        <v>343567</v>
      </c>
      <c r="L31" s="211">
        <v>5980652567.1300001</v>
      </c>
      <c r="M31" s="210">
        <v>1302</v>
      </c>
      <c r="N31" s="211">
        <v>31480404.34</v>
      </c>
      <c r="O31" s="236">
        <v>206978</v>
      </c>
      <c r="P31" s="237">
        <v>3760015483.73</v>
      </c>
      <c r="Q31" s="236">
        <v>202381</v>
      </c>
      <c r="R31" s="237">
        <v>2776978829.4000001</v>
      </c>
      <c r="S31" s="236">
        <v>393378</v>
      </c>
      <c r="T31" s="237">
        <v>6175204527.1400003</v>
      </c>
      <c r="U31" s="236">
        <v>15981</v>
      </c>
      <c r="V31" s="237">
        <v>361789785.99000001</v>
      </c>
    </row>
    <row r="32" spans="2:22" x14ac:dyDescent="0.25">
      <c r="B32" s="178" t="s">
        <v>2</v>
      </c>
      <c r="C32" s="570" t="s">
        <v>2</v>
      </c>
      <c r="D32" s="361"/>
      <c r="E32" s="179" t="s">
        <v>2</v>
      </c>
      <c r="F32" s="179" t="s">
        <v>2</v>
      </c>
      <c r="G32" s="179" t="s">
        <v>2</v>
      </c>
      <c r="H32" s="179" t="s">
        <v>2</v>
      </c>
      <c r="I32" s="179" t="s">
        <v>2</v>
      </c>
      <c r="J32" s="179" t="s">
        <v>2</v>
      </c>
      <c r="K32" s="179" t="s">
        <v>2</v>
      </c>
      <c r="L32" s="179" t="s">
        <v>2</v>
      </c>
      <c r="M32" s="179" t="s">
        <v>2</v>
      </c>
      <c r="N32" s="179" t="s">
        <v>2</v>
      </c>
      <c r="O32" s="179" t="s">
        <v>2</v>
      </c>
      <c r="P32" s="179" t="s">
        <v>2</v>
      </c>
      <c r="Q32" s="179" t="s">
        <v>2</v>
      </c>
      <c r="R32" s="179" t="s">
        <v>2</v>
      </c>
      <c r="S32" s="179" t="s">
        <v>2</v>
      </c>
      <c r="T32" s="179" t="s">
        <v>2</v>
      </c>
      <c r="U32" s="179" t="s">
        <v>2</v>
      </c>
      <c r="V32" s="179" t="s">
        <v>2</v>
      </c>
    </row>
    <row r="33" spans="2:22" x14ac:dyDescent="0.25">
      <c r="B33" s="238" t="s">
        <v>2</v>
      </c>
      <c r="C33" s="655" t="s">
        <v>2</v>
      </c>
      <c r="D33" s="361"/>
      <c r="E33" s="179" t="s">
        <v>2</v>
      </c>
      <c r="F33" s="179" t="s">
        <v>2</v>
      </c>
      <c r="G33" s="179" t="s">
        <v>2</v>
      </c>
      <c r="H33" s="179" t="s">
        <v>2</v>
      </c>
      <c r="I33" s="179" t="s">
        <v>2</v>
      </c>
      <c r="J33" s="179" t="s">
        <v>2</v>
      </c>
      <c r="K33" s="179" t="s">
        <v>2</v>
      </c>
      <c r="L33" s="179" t="s">
        <v>2</v>
      </c>
      <c r="M33" s="179" t="s">
        <v>2</v>
      </c>
      <c r="N33" s="179" t="s">
        <v>2</v>
      </c>
      <c r="O33" s="179" t="s">
        <v>2</v>
      </c>
      <c r="P33" s="179" t="s">
        <v>2</v>
      </c>
      <c r="Q33" s="179" t="s">
        <v>2</v>
      </c>
      <c r="R33" s="179" t="s">
        <v>2</v>
      </c>
      <c r="S33" s="179" t="s">
        <v>2</v>
      </c>
      <c r="T33" s="179" t="s">
        <v>2</v>
      </c>
      <c r="U33" s="179" t="s">
        <v>2</v>
      </c>
      <c r="V33" s="179" t="s">
        <v>2</v>
      </c>
    </row>
    <row r="34" spans="2:22" x14ac:dyDescent="0.25">
      <c r="B34" s="178" t="s">
        <v>2</v>
      </c>
      <c r="C34" s="570" t="s">
        <v>2</v>
      </c>
      <c r="D34" s="361"/>
      <c r="E34" s="179" t="s">
        <v>2</v>
      </c>
      <c r="F34" s="179" t="s">
        <v>2</v>
      </c>
      <c r="G34" s="179" t="s">
        <v>2</v>
      </c>
      <c r="H34" s="179" t="s">
        <v>2</v>
      </c>
      <c r="I34" s="179" t="s">
        <v>2</v>
      </c>
      <c r="J34" s="179" t="s">
        <v>2</v>
      </c>
      <c r="K34" s="179" t="s">
        <v>2</v>
      </c>
      <c r="L34" s="179" t="s">
        <v>2</v>
      </c>
      <c r="M34" s="179" t="s">
        <v>2</v>
      </c>
      <c r="N34" s="179" t="s">
        <v>2</v>
      </c>
      <c r="O34" s="179" t="s">
        <v>2</v>
      </c>
      <c r="P34" s="179" t="s">
        <v>2</v>
      </c>
      <c r="Q34" s="179" t="s">
        <v>2</v>
      </c>
      <c r="R34" s="179" t="s">
        <v>2</v>
      </c>
      <c r="S34" s="179" t="s">
        <v>2</v>
      </c>
      <c r="T34" s="179" t="s">
        <v>2</v>
      </c>
      <c r="U34" s="179" t="s">
        <v>2</v>
      </c>
      <c r="V34" s="179" t="s">
        <v>2</v>
      </c>
    </row>
    <row r="35" spans="2:22" x14ac:dyDescent="0.25">
      <c r="B35" s="232" t="s">
        <v>2</v>
      </c>
      <c r="C35" s="658" t="s">
        <v>2</v>
      </c>
      <c r="D35" s="361"/>
      <c r="E35" s="664" t="s">
        <v>839</v>
      </c>
      <c r="F35" s="557"/>
      <c r="G35" s="557"/>
      <c r="H35" s="558"/>
      <c r="I35" s="569" t="s">
        <v>668</v>
      </c>
      <c r="J35" s="411"/>
      <c r="K35" s="411"/>
      <c r="L35" s="411"/>
      <c r="M35" s="411"/>
      <c r="N35" s="402"/>
      <c r="O35" s="569" t="s">
        <v>108</v>
      </c>
      <c r="P35" s="411"/>
      <c r="Q35" s="411"/>
      <c r="R35" s="402"/>
      <c r="S35" s="569" t="s">
        <v>669</v>
      </c>
      <c r="T35" s="411"/>
      <c r="U35" s="411"/>
      <c r="V35" s="402"/>
    </row>
    <row r="36" spans="2:22" ht="18" customHeight="1" x14ac:dyDescent="0.25">
      <c r="C36" s="658" t="s">
        <v>2</v>
      </c>
      <c r="D36" s="361"/>
      <c r="E36" s="659" t="s">
        <v>2</v>
      </c>
      <c r="F36" s="361"/>
      <c r="G36" s="361"/>
      <c r="H36" s="373"/>
      <c r="I36" s="569" t="s">
        <v>670</v>
      </c>
      <c r="J36" s="402"/>
      <c r="K36" s="569" t="s">
        <v>671</v>
      </c>
      <c r="L36" s="402"/>
      <c r="M36" s="569" t="s">
        <v>672</v>
      </c>
      <c r="N36" s="402"/>
      <c r="O36" s="569" t="s">
        <v>673</v>
      </c>
      <c r="P36" s="402"/>
      <c r="Q36" s="569" t="s">
        <v>674</v>
      </c>
      <c r="R36" s="402"/>
      <c r="S36" s="569" t="s">
        <v>675</v>
      </c>
      <c r="T36" s="402"/>
      <c r="U36" s="569" t="s">
        <v>676</v>
      </c>
      <c r="V36" s="402"/>
    </row>
    <row r="37" spans="2:22" ht="60" x14ac:dyDescent="0.25">
      <c r="B37" s="408" t="s">
        <v>1058</v>
      </c>
      <c r="C37" s="411"/>
      <c r="D37" s="402"/>
      <c r="E37" s="39" t="s">
        <v>678</v>
      </c>
      <c r="F37" s="39" t="s">
        <v>110</v>
      </c>
      <c r="G37" s="39" t="s">
        <v>111</v>
      </c>
      <c r="H37" s="39" t="s">
        <v>689</v>
      </c>
      <c r="I37" s="180" t="s">
        <v>678</v>
      </c>
      <c r="J37" s="180" t="s">
        <v>111</v>
      </c>
      <c r="K37" s="180" t="s">
        <v>678</v>
      </c>
      <c r="L37" s="180" t="s">
        <v>111</v>
      </c>
      <c r="M37" s="180" t="s">
        <v>678</v>
      </c>
      <c r="N37" s="180" t="s">
        <v>111</v>
      </c>
      <c r="O37" s="180" t="s">
        <v>678</v>
      </c>
      <c r="P37" s="180" t="s">
        <v>111</v>
      </c>
      <c r="Q37" s="180" t="s">
        <v>678</v>
      </c>
      <c r="R37" s="180" t="s">
        <v>111</v>
      </c>
      <c r="S37" s="180" t="s">
        <v>678</v>
      </c>
      <c r="T37" s="180" t="s">
        <v>111</v>
      </c>
      <c r="U37" s="180" t="s">
        <v>678</v>
      </c>
      <c r="V37" s="180" t="s">
        <v>111</v>
      </c>
    </row>
    <row r="38" spans="2:22" x14ac:dyDescent="0.25">
      <c r="B38" s="94" t="s">
        <v>1059</v>
      </c>
      <c r="C38" s="599" t="s">
        <v>2</v>
      </c>
      <c r="D38" s="361"/>
      <c r="E38" s="214">
        <v>13044</v>
      </c>
      <c r="F38" s="217">
        <v>3.1864451496119502E-2</v>
      </c>
      <c r="G38" s="216">
        <v>403894066.07999998</v>
      </c>
      <c r="H38" s="217">
        <v>6.1785898339968101E-2</v>
      </c>
      <c r="I38" s="201">
        <v>656</v>
      </c>
      <c r="J38" s="200">
        <v>17705238.690000001</v>
      </c>
      <c r="K38" s="201">
        <v>12377</v>
      </c>
      <c r="L38" s="200">
        <v>385814472.54000002</v>
      </c>
      <c r="M38" s="201">
        <v>11</v>
      </c>
      <c r="N38" s="200">
        <v>374354.85</v>
      </c>
      <c r="O38" s="235">
        <v>10331</v>
      </c>
      <c r="P38" s="216">
        <v>308463794.95999998</v>
      </c>
      <c r="Q38" s="235">
        <v>2713</v>
      </c>
      <c r="R38" s="216">
        <v>95430271.120000005</v>
      </c>
      <c r="S38" s="235">
        <v>10129</v>
      </c>
      <c r="T38" s="216">
        <v>270381283.33999997</v>
      </c>
      <c r="U38" s="235">
        <v>2915</v>
      </c>
      <c r="V38" s="216">
        <v>133512782.73999999</v>
      </c>
    </row>
    <row r="39" spans="2:22" x14ac:dyDescent="0.25">
      <c r="B39" s="202" t="s">
        <v>1060</v>
      </c>
      <c r="C39" s="606" t="s">
        <v>2</v>
      </c>
      <c r="D39" s="361"/>
      <c r="E39" s="212">
        <v>90149</v>
      </c>
      <c r="F39" s="42">
        <v>0.220219904777958</v>
      </c>
      <c r="G39" s="43">
        <v>1472506644.23</v>
      </c>
      <c r="H39" s="42">
        <v>0.22525744611286699</v>
      </c>
      <c r="I39" s="205">
        <v>27830</v>
      </c>
      <c r="J39" s="206">
        <v>245841882.13</v>
      </c>
      <c r="K39" s="205">
        <v>61069</v>
      </c>
      <c r="L39" s="206">
        <v>1197669417.6900001</v>
      </c>
      <c r="M39" s="205">
        <v>1250</v>
      </c>
      <c r="N39" s="206">
        <v>28995344.41</v>
      </c>
      <c r="O39" s="233">
        <v>27018</v>
      </c>
      <c r="P39" s="234">
        <v>591184414.99000001</v>
      </c>
      <c r="Q39" s="233">
        <v>63131</v>
      </c>
      <c r="R39" s="234">
        <v>881322229.24000001</v>
      </c>
      <c r="S39" s="233">
        <v>80065</v>
      </c>
      <c r="T39" s="234">
        <v>1332846841.3599999</v>
      </c>
      <c r="U39" s="233">
        <v>10084</v>
      </c>
      <c r="V39" s="234">
        <v>139659802.87</v>
      </c>
    </row>
    <row r="40" spans="2:22" x14ac:dyDescent="0.25">
      <c r="B40" s="94" t="s">
        <v>1061</v>
      </c>
      <c r="C40" s="599" t="s">
        <v>2</v>
      </c>
      <c r="D40" s="361"/>
      <c r="E40" s="214">
        <v>5973</v>
      </c>
      <c r="F40" s="217">
        <v>1.45911046294328E-2</v>
      </c>
      <c r="G40" s="216">
        <v>165972568.19</v>
      </c>
      <c r="H40" s="217">
        <v>2.5389737276753099E-2</v>
      </c>
      <c r="I40" s="201">
        <v>741</v>
      </c>
      <c r="J40" s="200">
        <v>11051413.66</v>
      </c>
      <c r="K40" s="201">
        <v>5226</v>
      </c>
      <c r="L40" s="200">
        <v>154562174.49000001</v>
      </c>
      <c r="M40" s="201">
        <v>6</v>
      </c>
      <c r="N40" s="200">
        <v>358980.04</v>
      </c>
      <c r="O40" s="235">
        <v>3242</v>
      </c>
      <c r="P40" s="216">
        <v>103052710.19</v>
      </c>
      <c r="Q40" s="235">
        <v>2731</v>
      </c>
      <c r="R40" s="216">
        <v>62919858</v>
      </c>
      <c r="S40" s="235">
        <v>5434</v>
      </c>
      <c r="T40" s="216">
        <v>146941533.38999999</v>
      </c>
      <c r="U40" s="235">
        <v>539</v>
      </c>
      <c r="V40" s="216">
        <v>19031034.800000001</v>
      </c>
    </row>
    <row r="41" spans="2:22" x14ac:dyDescent="0.25">
      <c r="B41" s="202" t="s">
        <v>1062</v>
      </c>
      <c r="C41" s="606" t="s">
        <v>2</v>
      </c>
      <c r="D41" s="361"/>
      <c r="E41" s="212">
        <v>300193</v>
      </c>
      <c r="F41" s="42">
        <v>0.73332453909648998</v>
      </c>
      <c r="G41" s="43">
        <v>4494621034.6300001</v>
      </c>
      <c r="H41" s="42">
        <v>0.68756691827041205</v>
      </c>
      <c r="I41" s="205">
        <v>35263</v>
      </c>
      <c r="J41" s="206">
        <v>250262807.18000001</v>
      </c>
      <c r="K41" s="205">
        <v>264895</v>
      </c>
      <c r="L41" s="206">
        <v>4242606502.4099998</v>
      </c>
      <c r="M41" s="205">
        <v>35</v>
      </c>
      <c r="N41" s="206">
        <v>1751725.04</v>
      </c>
      <c r="O41" s="233">
        <v>166387</v>
      </c>
      <c r="P41" s="234">
        <v>2757314563.5900002</v>
      </c>
      <c r="Q41" s="233">
        <v>133806</v>
      </c>
      <c r="R41" s="234">
        <v>1737306471.04</v>
      </c>
      <c r="S41" s="233">
        <v>297750</v>
      </c>
      <c r="T41" s="234">
        <v>4425034869.0500002</v>
      </c>
      <c r="U41" s="233">
        <v>2443</v>
      </c>
      <c r="V41" s="234">
        <v>69586165.579999998</v>
      </c>
    </row>
    <row r="42" spans="2:22" x14ac:dyDescent="0.25">
      <c r="B42" s="207" t="s">
        <v>115</v>
      </c>
      <c r="C42" s="593" t="s">
        <v>2</v>
      </c>
      <c r="D42" s="411"/>
      <c r="E42" s="218">
        <v>409359</v>
      </c>
      <c r="F42" s="219">
        <v>1</v>
      </c>
      <c r="G42" s="220">
        <v>6536994313.1300001</v>
      </c>
      <c r="H42" s="219">
        <v>1</v>
      </c>
      <c r="I42" s="210">
        <v>64490</v>
      </c>
      <c r="J42" s="211">
        <v>524861341.66000003</v>
      </c>
      <c r="K42" s="210">
        <v>343567</v>
      </c>
      <c r="L42" s="211">
        <v>5980652567.1300001</v>
      </c>
      <c r="M42" s="210">
        <v>1302</v>
      </c>
      <c r="N42" s="211">
        <v>31480404.34</v>
      </c>
      <c r="O42" s="236">
        <v>206978</v>
      </c>
      <c r="P42" s="237">
        <v>3760015483.73</v>
      </c>
      <c r="Q42" s="236">
        <v>202381</v>
      </c>
      <c r="R42" s="237">
        <v>2776978829.4000001</v>
      </c>
      <c r="S42" s="236">
        <v>393378</v>
      </c>
      <c r="T42" s="237">
        <v>6175204527.1400003</v>
      </c>
      <c r="U42" s="236">
        <v>15981</v>
      </c>
      <c r="V42" s="237">
        <v>361789785.99000001</v>
      </c>
    </row>
    <row r="43" spans="2:22" x14ac:dyDescent="0.25">
      <c r="B43" s="178" t="s">
        <v>2</v>
      </c>
      <c r="C43" s="570" t="s">
        <v>2</v>
      </c>
      <c r="D43" s="361"/>
      <c r="E43" s="179" t="s">
        <v>2</v>
      </c>
      <c r="F43" s="179" t="s">
        <v>2</v>
      </c>
      <c r="G43" s="179" t="s">
        <v>2</v>
      </c>
      <c r="H43" s="179" t="s">
        <v>2</v>
      </c>
      <c r="I43" s="179" t="s">
        <v>2</v>
      </c>
      <c r="J43" s="179" t="s">
        <v>2</v>
      </c>
      <c r="K43" s="179" t="s">
        <v>2</v>
      </c>
      <c r="L43" s="179" t="s">
        <v>2</v>
      </c>
      <c r="M43" s="179" t="s">
        <v>2</v>
      </c>
      <c r="N43" s="179" t="s">
        <v>2</v>
      </c>
      <c r="O43" s="179" t="s">
        <v>2</v>
      </c>
      <c r="P43" s="179" t="s">
        <v>2</v>
      </c>
      <c r="Q43" s="179" t="s">
        <v>2</v>
      </c>
      <c r="R43" s="179" t="s">
        <v>2</v>
      </c>
      <c r="S43" s="179" t="s">
        <v>2</v>
      </c>
      <c r="T43" s="179" t="s">
        <v>2</v>
      </c>
      <c r="U43" s="179" t="s">
        <v>2</v>
      </c>
      <c r="V43" s="179" t="s">
        <v>2</v>
      </c>
    </row>
    <row r="44" spans="2:22" x14ac:dyDescent="0.25">
      <c r="B44" s="238" t="s">
        <v>2</v>
      </c>
      <c r="C44" s="655" t="s">
        <v>2</v>
      </c>
      <c r="D44" s="361"/>
      <c r="E44" s="179" t="s">
        <v>2</v>
      </c>
      <c r="F44" s="179" t="s">
        <v>2</v>
      </c>
      <c r="G44" s="179" t="s">
        <v>2</v>
      </c>
      <c r="H44" s="179" t="s">
        <v>2</v>
      </c>
      <c r="I44" s="179" t="s">
        <v>2</v>
      </c>
      <c r="J44" s="179" t="s">
        <v>2</v>
      </c>
      <c r="K44" s="179" t="s">
        <v>2</v>
      </c>
      <c r="L44" s="179" t="s">
        <v>2</v>
      </c>
      <c r="M44" s="179" t="s">
        <v>2</v>
      </c>
      <c r="N44" s="179" t="s">
        <v>2</v>
      </c>
      <c r="O44" s="179" t="s">
        <v>2</v>
      </c>
      <c r="P44" s="179" t="s">
        <v>2</v>
      </c>
      <c r="Q44" s="179" t="s">
        <v>2</v>
      </c>
      <c r="R44" s="179" t="s">
        <v>2</v>
      </c>
      <c r="S44" s="179" t="s">
        <v>2</v>
      </c>
      <c r="T44" s="179" t="s">
        <v>2</v>
      </c>
      <c r="U44" s="179" t="s">
        <v>2</v>
      </c>
      <c r="V44" s="179" t="s">
        <v>2</v>
      </c>
    </row>
    <row r="45" spans="2:22" x14ac:dyDescent="0.25">
      <c r="B45" s="178" t="s">
        <v>2</v>
      </c>
      <c r="C45" s="570" t="s">
        <v>2</v>
      </c>
      <c r="D45" s="361"/>
      <c r="E45" s="179" t="s">
        <v>2</v>
      </c>
      <c r="F45" s="179" t="s">
        <v>2</v>
      </c>
      <c r="G45" s="179" t="s">
        <v>2</v>
      </c>
      <c r="H45" s="179" t="s">
        <v>2</v>
      </c>
      <c r="I45" s="179" t="s">
        <v>2</v>
      </c>
      <c r="J45" s="179" t="s">
        <v>2</v>
      </c>
      <c r="K45" s="179" t="s">
        <v>2</v>
      </c>
      <c r="L45" s="179" t="s">
        <v>2</v>
      </c>
      <c r="M45" s="179" t="s">
        <v>2</v>
      </c>
      <c r="N45" s="179" t="s">
        <v>2</v>
      </c>
      <c r="O45" s="179" t="s">
        <v>2</v>
      </c>
      <c r="P45" s="179" t="s">
        <v>2</v>
      </c>
      <c r="Q45" s="179" t="s">
        <v>2</v>
      </c>
      <c r="R45" s="179" t="s">
        <v>2</v>
      </c>
      <c r="S45" s="179" t="s">
        <v>2</v>
      </c>
      <c r="T45" s="179" t="s">
        <v>2</v>
      </c>
      <c r="U45" s="179" t="s">
        <v>2</v>
      </c>
      <c r="V45" s="179" t="s">
        <v>2</v>
      </c>
    </row>
    <row r="46" spans="2:22" x14ac:dyDescent="0.25">
      <c r="B46" s="232" t="s">
        <v>2</v>
      </c>
      <c r="C46" s="658" t="s">
        <v>2</v>
      </c>
      <c r="D46" s="361"/>
      <c r="E46" s="664" t="s">
        <v>839</v>
      </c>
      <c r="F46" s="557"/>
      <c r="G46" s="557"/>
      <c r="H46" s="558"/>
      <c r="I46" s="569" t="s">
        <v>668</v>
      </c>
      <c r="J46" s="411"/>
      <c r="K46" s="411"/>
      <c r="L46" s="411"/>
      <c r="M46" s="411"/>
      <c r="N46" s="402"/>
      <c r="O46" s="569" t="s">
        <v>108</v>
      </c>
      <c r="P46" s="411"/>
      <c r="Q46" s="411"/>
      <c r="R46" s="402"/>
      <c r="S46" s="569" t="s">
        <v>669</v>
      </c>
      <c r="T46" s="411"/>
      <c r="U46" s="411"/>
      <c r="V46" s="402"/>
    </row>
    <row r="47" spans="2:22" ht="18" customHeight="1" x14ac:dyDescent="0.25">
      <c r="C47" s="658" t="s">
        <v>2</v>
      </c>
      <c r="D47" s="361"/>
      <c r="E47" s="659" t="s">
        <v>2</v>
      </c>
      <c r="F47" s="361"/>
      <c r="G47" s="361"/>
      <c r="H47" s="373"/>
      <c r="I47" s="569" t="s">
        <v>670</v>
      </c>
      <c r="J47" s="402"/>
      <c r="K47" s="569" t="s">
        <v>671</v>
      </c>
      <c r="L47" s="402"/>
      <c r="M47" s="569" t="s">
        <v>672</v>
      </c>
      <c r="N47" s="402"/>
      <c r="O47" s="569" t="s">
        <v>673</v>
      </c>
      <c r="P47" s="402"/>
      <c r="Q47" s="569" t="s">
        <v>674</v>
      </c>
      <c r="R47" s="402"/>
      <c r="S47" s="569" t="s">
        <v>675</v>
      </c>
      <c r="T47" s="402"/>
      <c r="U47" s="569" t="s">
        <v>676</v>
      </c>
      <c r="V47" s="402"/>
    </row>
    <row r="48" spans="2:22" ht="60" x14ac:dyDescent="0.25">
      <c r="B48" s="408" t="s">
        <v>1063</v>
      </c>
      <c r="C48" s="411"/>
      <c r="D48" s="402"/>
      <c r="E48" s="39" t="s">
        <v>678</v>
      </c>
      <c r="F48" s="39" t="s">
        <v>110</v>
      </c>
      <c r="G48" s="39" t="s">
        <v>111</v>
      </c>
      <c r="H48" s="39" t="s">
        <v>689</v>
      </c>
      <c r="I48" s="180" t="s">
        <v>678</v>
      </c>
      <c r="J48" s="180" t="s">
        <v>111</v>
      </c>
      <c r="K48" s="180" t="s">
        <v>678</v>
      </c>
      <c r="L48" s="180" t="s">
        <v>111</v>
      </c>
      <c r="M48" s="180" t="s">
        <v>678</v>
      </c>
      <c r="N48" s="180" t="s">
        <v>111</v>
      </c>
      <c r="O48" s="180" t="s">
        <v>678</v>
      </c>
      <c r="P48" s="180" t="s">
        <v>111</v>
      </c>
      <c r="Q48" s="180" t="s">
        <v>678</v>
      </c>
      <c r="R48" s="180" t="s">
        <v>111</v>
      </c>
      <c r="S48" s="180" t="s">
        <v>678</v>
      </c>
      <c r="T48" s="180" t="s">
        <v>111</v>
      </c>
      <c r="U48" s="180" t="s">
        <v>678</v>
      </c>
      <c r="V48" s="180" t="s">
        <v>111</v>
      </c>
    </row>
    <row r="49" spans="2:22" x14ac:dyDescent="0.25">
      <c r="B49" s="94" t="s">
        <v>1064</v>
      </c>
      <c r="C49" s="599" t="s">
        <v>2</v>
      </c>
      <c r="D49" s="361"/>
      <c r="E49" s="214">
        <v>22</v>
      </c>
      <c r="F49" s="217">
        <v>5.3742558487782118E-5</v>
      </c>
      <c r="G49" s="216">
        <v>35876.939999999995</v>
      </c>
      <c r="H49" s="217">
        <v>5.4882929801451272E-6</v>
      </c>
      <c r="I49" s="201">
        <v>22</v>
      </c>
      <c r="J49" s="200">
        <v>35876.939999999995</v>
      </c>
      <c r="K49" s="201">
        <v>0</v>
      </c>
      <c r="L49" s="200">
        <v>0</v>
      </c>
      <c r="M49" s="201">
        <v>0</v>
      </c>
      <c r="N49" s="200">
        <v>0</v>
      </c>
      <c r="O49" s="235">
        <v>0</v>
      </c>
      <c r="P49" s="216">
        <v>0</v>
      </c>
      <c r="Q49" s="235">
        <v>22</v>
      </c>
      <c r="R49" s="216">
        <v>35876.939999999995</v>
      </c>
      <c r="S49" s="235">
        <v>21</v>
      </c>
      <c r="T49" s="216">
        <v>34232.05999999999</v>
      </c>
      <c r="U49" s="235">
        <v>1</v>
      </c>
      <c r="V49" s="216">
        <v>1644.88</v>
      </c>
    </row>
    <row r="50" spans="2:22" x14ac:dyDescent="0.25">
      <c r="B50" s="202" t="s">
        <v>1065</v>
      </c>
      <c r="C50" s="606" t="s">
        <v>2</v>
      </c>
      <c r="D50" s="361"/>
      <c r="E50" s="212">
        <v>409337</v>
      </c>
      <c r="F50" s="42">
        <v>0.99994625744151222</v>
      </c>
      <c r="G50" s="43">
        <v>6536958436.1900005</v>
      </c>
      <c r="H50" s="42">
        <v>0.99999451170701992</v>
      </c>
      <c r="I50" s="205">
        <v>64468</v>
      </c>
      <c r="J50" s="206">
        <v>524825464.72000003</v>
      </c>
      <c r="K50" s="205">
        <v>343567</v>
      </c>
      <c r="L50" s="206">
        <v>5980652567.1300001</v>
      </c>
      <c r="M50" s="205">
        <v>1302</v>
      </c>
      <c r="N50" s="206">
        <v>31480404.34</v>
      </c>
      <c r="O50" s="233">
        <v>206978</v>
      </c>
      <c r="P50" s="234">
        <v>3760015483.73</v>
      </c>
      <c r="Q50" s="233">
        <v>202359</v>
      </c>
      <c r="R50" s="234">
        <v>2776942952.46</v>
      </c>
      <c r="S50" s="233">
        <v>393357</v>
      </c>
      <c r="T50" s="234">
        <v>6175170295.0799999</v>
      </c>
      <c r="U50" s="233">
        <v>15980</v>
      </c>
      <c r="V50" s="234">
        <v>361788141.11000001</v>
      </c>
    </row>
    <row r="51" spans="2:22" x14ac:dyDescent="0.25">
      <c r="B51" s="207" t="s">
        <v>115</v>
      </c>
      <c r="C51" s="593" t="s">
        <v>2</v>
      </c>
      <c r="D51" s="411"/>
      <c r="E51" s="218">
        <v>409359</v>
      </c>
      <c r="F51" s="219">
        <v>1</v>
      </c>
      <c r="G51" s="220">
        <v>6536994313.1300001</v>
      </c>
      <c r="H51" s="219">
        <v>1</v>
      </c>
      <c r="I51" s="210">
        <v>64490</v>
      </c>
      <c r="J51" s="211">
        <v>524861341.66000003</v>
      </c>
      <c r="K51" s="210">
        <v>343567</v>
      </c>
      <c r="L51" s="211">
        <v>5980652567.1300001</v>
      </c>
      <c r="M51" s="210">
        <v>1302</v>
      </c>
      <c r="N51" s="211">
        <v>31480404.34</v>
      </c>
      <c r="O51" s="236">
        <v>206978</v>
      </c>
      <c r="P51" s="237">
        <v>3760015483.73</v>
      </c>
      <c r="Q51" s="236">
        <v>202381</v>
      </c>
      <c r="R51" s="237">
        <v>2776978829.4000001</v>
      </c>
      <c r="S51" s="236">
        <v>393378</v>
      </c>
      <c r="T51" s="237">
        <v>6175204527.1400003</v>
      </c>
      <c r="U51" s="236">
        <v>15981</v>
      </c>
      <c r="V51" s="237">
        <v>361789785.99000001</v>
      </c>
    </row>
    <row r="52" spans="2:22" x14ac:dyDescent="0.25">
      <c r="B52" s="178" t="s">
        <v>2</v>
      </c>
      <c r="C52" s="570" t="s">
        <v>2</v>
      </c>
      <c r="D52" s="361"/>
      <c r="E52" s="179" t="s">
        <v>2</v>
      </c>
      <c r="F52" s="179" t="s">
        <v>2</v>
      </c>
      <c r="G52" s="179" t="s">
        <v>2</v>
      </c>
      <c r="H52" s="179" t="s">
        <v>2</v>
      </c>
      <c r="I52" s="179" t="s">
        <v>2</v>
      </c>
      <c r="J52" s="179" t="s">
        <v>2</v>
      </c>
      <c r="K52" s="179" t="s">
        <v>2</v>
      </c>
      <c r="L52" s="179" t="s">
        <v>2</v>
      </c>
      <c r="M52" s="179" t="s">
        <v>2</v>
      </c>
      <c r="N52" s="179" t="s">
        <v>2</v>
      </c>
      <c r="O52" s="179" t="s">
        <v>2</v>
      </c>
      <c r="P52" s="179" t="s">
        <v>2</v>
      </c>
      <c r="Q52" s="179" t="s">
        <v>2</v>
      </c>
      <c r="R52" s="179" t="s">
        <v>2</v>
      </c>
      <c r="S52" s="179" t="s">
        <v>2</v>
      </c>
      <c r="T52" s="179" t="s">
        <v>2</v>
      </c>
      <c r="U52" s="179" t="s">
        <v>2</v>
      </c>
      <c r="V52" s="179" t="s">
        <v>2</v>
      </c>
    </row>
    <row r="53" spans="2:22" x14ac:dyDescent="0.25">
      <c r="B53" s="238" t="s">
        <v>2</v>
      </c>
      <c r="C53" s="655" t="s">
        <v>2</v>
      </c>
      <c r="D53" s="361"/>
      <c r="E53" s="179" t="s">
        <v>2</v>
      </c>
      <c r="F53" s="179" t="s">
        <v>2</v>
      </c>
      <c r="G53" s="179" t="s">
        <v>2</v>
      </c>
      <c r="H53" s="179" t="s">
        <v>2</v>
      </c>
      <c r="I53" s="179" t="s">
        <v>2</v>
      </c>
      <c r="J53" s="179" t="s">
        <v>2</v>
      </c>
      <c r="K53" s="179" t="s">
        <v>2</v>
      </c>
      <c r="L53" s="179" t="s">
        <v>2</v>
      </c>
      <c r="M53" s="179" t="s">
        <v>2</v>
      </c>
      <c r="N53" s="179" t="s">
        <v>2</v>
      </c>
      <c r="O53" s="179" t="s">
        <v>2</v>
      </c>
      <c r="P53" s="179" t="s">
        <v>2</v>
      </c>
      <c r="Q53" s="179" t="s">
        <v>2</v>
      </c>
      <c r="R53" s="179" t="s">
        <v>2</v>
      </c>
      <c r="S53" s="179" t="s">
        <v>2</v>
      </c>
      <c r="T53" s="179" t="s">
        <v>2</v>
      </c>
      <c r="U53" s="179" t="s">
        <v>2</v>
      </c>
      <c r="V53" s="179" t="s">
        <v>2</v>
      </c>
    </row>
    <row r="54" spans="2:22" x14ac:dyDescent="0.25">
      <c r="B54" s="178" t="s">
        <v>2</v>
      </c>
      <c r="C54" s="570" t="s">
        <v>2</v>
      </c>
      <c r="D54" s="361"/>
      <c r="E54" s="179" t="s">
        <v>2</v>
      </c>
      <c r="F54" s="179" t="s">
        <v>2</v>
      </c>
      <c r="G54" s="179" t="s">
        <v>2</v>
      </c>
      <c r="H54" s="179" t="s">
        <v>2</v>
      </c>
      <c r="I54" s="179" t="s">
        <v>2</v>
      </c>
      <c r="J54" s="179" t="s">
        <v>2</v>
      </c>
      <c r="K54" s="179" t="s">
        <v>2</v>
      </c>
      <c r="L54" s="179" t="s">
        <v>2</v>
      </c>
      <c r="M54" s="179" t="s">
        <v>2</v>
      </c>
      <c r="N54" s="179" t="s">
        <v>2</v>
      </c>
      <c r="O54" s="179" t="s">
        <v>2</v>
      </c>
      <c r="P54" s="179" t="s">
        <v>2</v>
      </c>
      <c r="Q54" s="179" t="s">
        <v>2</v>
      </c>
      <c r="R54" s="179" t="s">
        <v>2</v>
      </c>
      <c r="S54" s="179" t="s">
        <v>2</v>
      </c>
      <c r="T54" s="179" t="s">
        <v>2</v>
      </c>
      <c r="U54" s="179" t="s">
        <v>2</v>
      </c>
      <c r="V54" s="179" t="s">
        <v>2</v>
      </c>
    </row>
    <row r="55" spans="2:22" x14ac:dyDescent="0.25">
      <c r="B55" s="232" t="s">
        <v>2</v>
      </c>
      <c r="C55" s="658" t="s">
        <v>2</v>
      </c>
      <c r="D55" s="361"/>
      <c r="E55" s="664" t="s">
        <v>839</v>
      </c>
      <c r="F55" s="557"/>
      <c r="G55" s="557"/>
      <c r="H55" s="558"/>
      <c r="I55" s="569" t="s">
        <v>668</v>
      </c>
      <c r="J55" s="411"/>
      <c r="K55" s="411"/>
      <c r="L55" s="411"/>
      <c r="M55" s="411"/>
      <c r="N55" s="402"/>
      <c r="O55" s="569" t="s">
        <v>108</v>
      </c>
      <c r="P55" s="411"/>
      <c r="Q55" s="411"/>
      <c r="R55" s="402"/>
      <c r="S55" s="569" t="s">
        <v>669</v>
      </c>
      <c r="T55" s="411"/>
      <c r="U55" s="411"/>
      <c r="V55" s="402"/>
    </row>
    <row r="56" spans="2:22" ht="18" customHeight="1" x14ac:dyDescent="0.25">
      <c r="C56" s="658" t="s">
        <v>2</v>
      </c>
      <c r="D56" s="361"/>
      <c r="E56" s="659" t="s">
        <v>2</v>
      </c>
      <c r="F56" s="361"/>
      <c r="G56" s="361"/>
      <c r="H56" s="373"/>
      <c r="I56" s="569" t="s">
        <v>670</v>
      </c>
      <c r="J56" s="402"/>
      <c r="K56" s="569" t="s">
        <v>671</v>
      </c>
      <c r="L56" s="402"/>
      <c r="M56" s="569" t="s">
        <v>672</v>
      </c>
      <c r="N56" s="402"/>
      <c r="O56" s="569" t="s">
        <v>673</v>
      </c>
      <c r="P56" s="402"/>
      <c r="Q56" s="569" t="s">
        <v>674</v>
      </c>
      <c r="R56" s="402"/>
      <c r="S56" s="569" t="s">
        <v>675</v>
      </c>
      <c r="T56" s="402"/>
      <c r="U56" s="569" t="s">
        <v>676</v>
      </c>
      <c r="V56" s="402"/>
    </row>
    <row r="57" spans="2:22" ht="60" x14ac:dyDescent="0.25">
      <c r="B57" s="408" t="s">
        <v>1066</v>
      </c>
      <c r="C57" s="411"/>
      <c r="D57" s="402"/>
      <c r="E57" s="39" t="s">
        <v>678</v>
      </c>
      <c r="F57" s="39" t="s">
        <v>110</v>
      </c>
      <c r="G57" s="39" t="s">
        <v>111</v>
      </c>
      <c r="H57" s="39" t="s">
        <v>689</v>
      </c>
      <c r="I57" s="180" t="s">
        <v>678</v>
      </c>
      <c r="J57" s="180" t="s">
        <v>111</v>
      </c>
      <c r="K57" s="180" t="s">
        <v>678</v>
      </c>
      <c r="L57" s="180" t="s">
        <v>111</v>
      </c>
      <c r="M57" s="180" t="s">
        <v>678</v>
      </c>
      <c r="N57" s="180" t="s">
        <v>111</v>
      </c>
      <c r="O57" s="180" t="s">
        <v>678</v>
      </c>
      <c r="P57" s="180" t="s">
        <v>111</v>
      </c>
      <c r="Q57" s="180" t="s">
        <v>678</v>
      </c>
      <c r="R57" s="180" t="s">
        <v>111</v>
      </c>
      <c r="S57" s="180" t="s">
        <v>678</v>
      </c>
      <c r="T57" s="180" t="s">
        <v>111</v>
      </c>
      <c r="U57" s="180" t="s">
        <v>678</v>
      </c>
      <c r="V57" s="180" t="s">
        <v>111</v>
      </c>
    </row>
    <row r="58" spans="2:22" x14ac:dyDescent="0.25">
      <c r="B58" s="94" t="s">
        <v>1067</v>
      </c>
      <c r="C58" s="599" t="s">
        <v>2</v>
      </c>
      <c r="D58" s="361"/>
      <c r="E58" s="214">
        <v>451</v>
      </c>
      <c r="F58" s="217">
        <v>1.1017224489995334E-3</v>
      </c>
      <c r="G58" s="216">
        <v>6231953.879999999</v>
      </c>
      <c r="H58" s="217">
        <v>9.5333628598738313E-4</v>
      </c>
      <c r="I58" s="201">
        <v>114</v>
      </c>
      <c r="J58" s="200">
        <v>897323.16999999993</v>
      </c>
      <c r="K58" s="201">
        <v>337</v>
      </c>
      <c r="L58" s="200">
        <v>5334630.71</v>
      </c>
      <c r="M58" s="201">
        <v>0</v>
      </c>
      <c r="N58" s="200">
        <v>0</v>
      </c>
      <c r="O58" s="235">
        <v>135</v>
      </c>
      <c r="P58" s="216">
        <v>2335248.2999999993</v>
      </c>
      <c r="Q58" s="235">
        <v>316</v>
      </c>
      <c r="R58" s="216">
        <v>3896705.5799999987</v>
      </c>
      <c r="S58" s="235">
        <v>435</v>
      </c>
      <c r="T58" s="216">
        <v>5882559.2700000005</v>
      </c>
      <c r="U58" s="235">
        <v>16</v>
      </c>
      <c r="V58" s="216">
        <v>349394.61000000004</v>
      </c>
    </row>
    <row r="59" spans="2:22" x14ac:dyDescent="0.25">
      <c r="B59" s="202" t="s">
        <v>1068</v>
      </c>
      <c r="C59" s="606" t="s">
        <v>2</v>
      </c>
      <c r="D59" s="361"/>
      <c r="E59" s="212">
        <v>408908</v>
      </c>
      <c r="F59" s="42">
        <v>0.99889827755100047</v>
      </c>
      <c r="G59" s="43">
        <v>6530762359.25</v>
      </c>
      <c r="H59" s="42">
        <v>0.99904666371401263</v>
      </c>
      <c r="I59" s="205">
        <v>64376</v>
      </c>
      <c r="J59" s="206">
        <v>523964018.49000001</v>
      </c>
      <c r="K59" s="205">
        <v>343230</v>
      </c>
      <c r="L59" s="206">
        <v>5975317936.4200001</v>
      </c>
      <c r="M59" s="205">
        <v>1302</v>
      </c>
      <c r="N59" s="206">
        <v>31480404.34</v>
      </c>
      <c r="O59" s="233">
        <v>206843</v>
      </c>
      <c r="P59" s="234">
        <v>3757680235.4299998</v>
      </c>
      <c r="Q59" s="233">
        <v>202065</v>
      </c>
      <c r="R59" s="234">
        <v>2773082123.8200002</v>
      </c>
      <c r="S59" s="233">
        <v>392943</v>
      </c>
      <c r="T59" s="234">
        <v>6169321967.8699999</v>
      </c>
      <c r="U59" s="233">
        <v>15965</v>
      </c>
      <c r="V59" s="234">
        <v>361440391.38</v>
      </c>
    </row>
    <row r="60" spans="2:22" x14ac:dyDescent="0.25">
      <c r="B60" s="207" t="s">
        <v>115</v>
      </c>
      <c r="C60" s="593" t="s">
        <v>2</v>
      </c>
      <c r="D60" s="411"/>
      <c r="E60" s="218">
        <v>409359</v>
      </c>
      <c r="F60" s="219">
        <v>1</v>
      </c>
      <c r="G60" s="220">
        <v>6536994313.1300001</v>
      </c>
      <c r="H60" s="219">
        <v>1</v>
      </c>
      <c r="I60" s="210">
        <v>64490</v>
      </c>
      <c r="J60" s="211">
        <v>524861341.66000003</v>
      </c>
      <c r="K60" s="210">
        <v>343567</v>
      </c>
      <c r="L60" s="211">
        <v>5980652567.1300001</v>
      </c>
      <c r="M60" s="210">
        <v>1302</v>
      </c>
      <c r="N60" s="211">
        <v>31480404.34</v>
      </c>
      <c r="O60" s="236">
        <v>206978</v>
      </c>
      <c r="P60" s="237">
        <v>3760015483.73</v>
      </c>
      <c r="Q60" s="236">
        <v>202381</v>
      </c>
      <c r="R60" s="237">
        <v>2776978829.4000001</v>
      </c>
      <c r="S60" s="236">
        <v>393378</v>
      </c>
      <c r="T60" s="237">
        <v>6175204527.1400003</v>
      </c>
      <c r="U60" s="236">
        <v>15981</v>
      </c>
      <c r="V60" s="237">
        <v>361789785.99000001</v>
      </c>
    </row>
    <row r="61" spans="2:22" x14ac:dyDescent="0.25">
      <c r="B61" s="178" t="s">
        <v>2</v>
      </c>
      <c r="C61" s="570" t="s">
        <v>2</v>
      </c>
      <c r="D61" s="361"/>
      <c r="E61" s="179" t="s">
        <v>2</v>
      </c>
      <c r="F61" s="179" t="s">
        <v>2</v>
      </c>
      <c r="G61" s="179" t="s">
        <v>2</v>
      </c>
      <c r="H61" s="179" t="s">
        <v>2</v>
      </c>
      <c r="I61" s="179" t="s">
        <v>2</v>
      </c>
      <c r="J61" s="179" t="s">
        <v>2</v>
      </c>
      <c r="K61" s="179" t="s">
        <v>2</v>
      </c>
      <c r="L61" s="179" t="s">
        <v>2</v>
      </c>
      <c r="M61" s="179" t="s">
        <v>2</v>
      </c>
      <c r="N61" s="179" t="s">
        <v>2</v>
      </c>
      <c r="O61" s="179" t="s">
        <v>2</v>
      </c>
      <c r="P61" s="179" t="s">
        <v>2</v>
      </c>
      <c r="Q61" s="179" t="s">
        <v>2</v>
      </c>
      <c r="R61" s="179" t="s">
        <v>2</v>
      </c>
      <c r="S61" s="179" t="s">
        <v>2</v>
      </c>
      <c r="T61" s="179" t="s">
        <v>2</v>
      </c>
      <c r="U61" s="179" t="s">
        <v>2</v>
      </c>
      <c r="V61" s="179" t="s">
        <v>2</v>
      </c>
    </row>
    <row r="62" spans="2:22" x14ac:dyDescent="0.25">
      <c r="B62" s="238" t="s">
        <v>2</v>
      </c>
      <c r="C62" s="655" t="s">
        <v>2</v>
      </c>
      <c r="D62" s="361"/>
      <c r="E62" s="179" t="s">
        <v>2</v>
      </c>
      <c r="F62" s="179" t="s">
        <v>2</v>
      </c>
      <c r="G62" s="179" t="s">
        <v>2</v>
      </c>
      <c r="H62" s="179" t="s">
        <v>2</v>
      </c>
      <c r="I62" s="179" t="s">
        <v>2</v>
      </c>
      <c r="J62" s="179" t="s">
        <v>2</v>
      </c>
      <c r="K62" s="179" t="s">
        <v>2</v>
      </c>
      <c r="L62" s="179" t="s">
        <v>2</v>
      </c>
      <c r="M62" s="179" t="s">
        <v>2</v>
      </c>
      <c r="N62" s="179" t="s">
        <v>2</v>
      </c>
      <c r="O62" s="179" t="s">
        <v>2</v>
      </c>
      <c r="P62" s="179" t="s">
        <v>2</v>
      </c>
      <c r="Q62" s="179" t="s">
        <v>2</v>
      </c>
      <c r="R62" s="179" t="s">
        <v>2</v>
      </c>
      <c r="S62" s="179" t="s">
        <v>2</v>
      </c>
      <c r="T62" s="179" t="s">
        <v>2</v>
      </c>
      <c r="U62" s="179" t="s">
        <v>2</v>
      </c>
      <c r="V62" s="179" t="s">
        <v>2</v>
      </c>
    </row>
    <row r="63" spans="2:22" x14ac:dyDescent="0.25">
      <c r="B63" s="178" t="s">
        <v>2</v>
      </c>
      <c r="C63" s="570" t="s">
        <v>2</v>
      </c>
      <c r="D63" s="361"/>
      <c r="E63" s="179" t="s">
        <v>2</v>
      </c>
      <c r="F63" s="179" t="s">
        <v>2</v>
      </c>
      <c r="G63" s="179" t="s">
        <v>2</v>
      </c>
      <c r="H63" s="179" t="s">
        <v>2</v>
      </c>
      <c r="I63" s="179" t="s">
        <v>2</v>
      </c>
      <c r="J63" s="179" t="s">
        <v>2</v>
      </c>
      <c r="K63" s="179" t="s">
        <v>2</v>
      </c>
      <c r="L63" s="179" t="s">
        <v>2</v>
      </c>
      <c r="M63" s="179" t="s">
        <v>2</v>
      </c>
      <c r="N63" s="179" t="s">
        <v>2</v>
      </c>
      <c r="O63" s="179" t="s">
        <v>2</v>
      </c>
      <c r="P63" s="179" t="s">
        <v>2</v>
      </c>
      <c r="Q63" s="179" t="s">
        <v>2</v>
      </c>
      <c r="R63" s="179" t="s">
        <v>2</v>
      </c>
      <c r="S63" s="179" t="s">
        <v>2</v>
      </c>
      <c r="T63" s="179" t="s">
        <v>2</v>
      </c>
      <c r="U63" s="179" t="s">
        <v>2</v>
      </c>
      <c r="V63" s="179" t="s">
        <v>2</v>
      </c>
    </row>
    <row r="64" spans="2:22" x14ac:dyDescent="0.25">
      <c r="B64" s="232" t="s">
        <v>2</v>
      </c>
      <c r="C64" s="658" t="s">
        <v>2</v>
      </c>
      <c r="D64" s="361"/>
      <c r="E64" s="664" t="s">
        <v>839</v>
      </c>
      <c r="F64" s="557"/>
      <c r="G64" s="557"/>
      <c r="H64" s="558"/>
      <c r="I64" s="569" t="s">
        <v>668</v>
      </c>
      <c r="J64" s="411"/>
      <c r="K64" s="411"/>
      <c r="L64" s="411"/>
      <c r="M64" s="411"/>
      <c r="N64" s="402"/>
      <c r="O64" s="569" t="s">
        <v>108</v>
      </c>
      <c r="P64" s="411"/>
      <c r="Q64" s="411"/>
      <c r="R64" s="402"/>
      <c r="S64" s="569" t="s">
        <v>669</v>
      </c>
      <c r="T64" s="411"/>
      <c r="U64" s="411"/>
      <c r="V64" s="402"/>
    </row>
    <row r="65" spans="2:22" ht="18" customHeight="1" x14ac:dyDescent="0.25">
      <c r="C65" s="658" t="s">
        <v>2</v>
      </c>
      <c r="D65" s="361"/>
      <c r="E65" s="659" t="s">
        <v>2</v>
      </c>
      <c r="F65" s="361"/>
      <c r="G65" s="361"/>
      <c r="H65" s="373"/>
      <c r="I65" s="569" t="s">
        <v>670</v>
      </c>
      <c r="J65" s="402"/>
      <c r="K65" s="569" t="s">
        <v>671</v>
      </c>
      <c r="L65" s="402"/>
      <c r="M65" s="569" t="s">
        <v>672</v>
      </c>
      <c r="N65" s="402"/>
      <c r="O65" s="569" t="s">
        <v>673</v>
      </c>
      <c r="P65" s="402"/>
      <c r="Q65" s="569" t="s">
        <v>674</v>
      </c>
      <c r="R65" s="402"/>
      <c r="S65" s="569" t="s">
        <v>675</v>
      </c>
      <c r="T65" s="402"/>
      <c r="U65" s="569" t="s">
        <v>676</v>
      </c>
      <c r="V65" s="402"/>
    </row>
    <row r="66" spans="2:22" ht="60" x14ac:dyDescent="0.25">
      <c r="B66" s="408" t="s">
        <v>1069</v>
      </c>
      <c r="C66" s="411"/>
      <c r="D66" s="402"/>
      <c r="E66" s="39" t="s">
        <v>678</v>
      </c>
      <c r="F66" s="39" t="s">
        <v>110</v>
      </c>
      <c r="G66" s="39" t="s">
        <v>111</v>
      </c>
      <c r="H66" s="39" t="s">
        <v>689</v>
      </c>
      <c r="I66" s="180" t="s">
        <v>678</v>
      </c>
      <c r="J66" s="180" t="s">
        <v>111</v>
      </c>
      <c r="K66" s="180" t="s">
        <v>678</v>
      </c>
      <c r="L66" s="180" t="s">
        <v>111</v>
      </c>
      <c r="M66" s="180" t="s">
        <v>678</v>
      </c>
      <c r="N66" s="180" t="s">
        <v>111</v>
      </c>
      <c r="O66" s="180" t="s">
        <v>678</v>
      </c>
      <c r="P66" s="180" t="s">
        <v>111</v>
      </c>
      <c r="Q66" s="180" t="s">
        <v>678</v>
      </c>
      <c r="R66" s="180" t="s">
        <v>111</v>
      </c>
      <c r="S66" s="180" t="s">
        <v>678</v>
      </c>
      <c r="T66" s="180" t="s">
        <v>111</v>
      </c>
      <c r="U66" s="180" t="s">
        <v>678</v>
      </c>
      <c r="V66" s="180" t="s">
        <v>111</v>
      </c>
    </row>
    <row r="67" spans="2:22" x14ac:dyDescent="0.25">
      <c r="B67" s="94" t="s">
        <v>1070</v>
      </c>
      <c r="C67" s="599" t="s">
        <v>2</v>
      </c>
      <c r="D67" s="361"/>
      <c r="E67" s="214">
        <v>407558</v>
      </c>
      <c r="F67" s="217">
        <v>0.99560043873470505</v>
      </c>
      <c r="G67" s="216">
        <v>6517072070.9799995</v>
      </c>
      <c r="H67" s="217">
        <v>0.99695238496536798</v>
      </c>
      <c r="I67" s="201">
        <v>64154</v>
      </c>
      <c r="J67" s="200">
        <v>523295972.5</v>
      </c>
      <c r="K67" s="201">
        <v>342102</v>
      </c>
      <c r="L67" s="200">
        <v>5962295694.1400003</v>
      </c>
      <c r="M67" s="201">
        <v>1302</v>
      </c>
      <c r="N67" s="200">
        <v>31480404.34</v>
      </c>
      <c r="O67" s="235">
        <v>206240</v>
      </c>
      <c r="P67" s="216">
        <v>3749954812.3299999</v>
      </c>
      <c r="Q67" s="235">
        <v>201318</v>
      </c>
      <c r="R67" s="216">
        <v>2767117258.6500001</v>
      </c>
      <c r="S67" s="235">
        <v>391603</v>
      </c>
      <c r="T67" s="216">
        <v>6155450246.4300003</v>
      </c>
      <c r="U67" s="235">
        <v>15955</v>
      </c>
      <c r="V67" s="216">
        <v>361621824.55000001</v>
      </c>
    </row>
    <row r="68" spans="2:22" ht="24" x14ac:dyDescent="0.25">
      <c r="B68" s="202" t="s">
        <v>1071</v>
      </c>
      <c r="C68" s="606" t="s">
        <v>2</v>
      </c>
      <c r="D68" s="361"/>
      <c r="E68" s="212">
        <v>1645</v>
      </c>
      <c r="F68" s="42">
        <v>4.0184776687455298E-3</v>
      </c>
      <c r="G68" s="43">
        <v>18186275.59</v>
      </c>
      <c r="H68" s="42">
        <v>2.7820546751083498E-3</v>
      </c>
      <c r="I68" s="205">
        <v>316</v>
      </c>
      <c r="J68" s="206">
        <v>1508830.9</v>
      </c>
      <c r="K68" s="205">
        <v>1329</v>
      </c>
      <c r="L68" s="206">
        <v>16677444.689999999</v>
      </c>
      <c r="M68" s="205">
        <v>0</v>
      </c>
      <c r="N68" s="206">
        <v>0</v>
      </c>
      <c r="O68" s="233">
        <v>669</v>
      </c>
      <c r="P68" s="234">
        <v>9132706.7100000009</v>
      </c>
      <c r="Q68" s="233">
        <v>976</v>
      </c>
      <c r="R68" s="234">
        <v>9053568.8800000008</v>
      </c>
      <c r="S68" s="233">
        <v>1621</v>
      </c>
      <c r="T68" s="234">
        <v>18029920.949999999</v>
      </c>
      <c r="U68" s="233">
        <v>24</v>
      </c>
      <c r="V68" s="234">
        <v>156354.64000000001</v>
      </c>
    </row>
    <row r="69" spans="2:22" ht="24" x14ac:dyDescent="0.25">
      <c r="B69" s="94" t="s">
        <v>1072</v>
      </c>
      <c r="C69" s="599" t="s">
        <v>2</v>
      </c>
      <c r="D69" s="361"/>
      <c r="E69" s="214">
        <v>156</v>
      </c>
      <c r="F69" s="217">
        <v>3.8108359654972802E-4</v>
      </c>
      <c r="G69" s="216">
        <v>1735966.56</v>
      </c>
      <c r="H69" s="217">
        <v>2.6556035952382502E-4</v>
      </c>
      <c r="I69" s="201">
        <v>20</v>
      </c>
      <c r="J69" s="200">
        <v>56538.26</v>
      </c>
      <c r="K69" s="201">
        <v>136</v>
      </c>
      <c r="L69" s="200">
        <v>1679428.3</v>
      </c>
      <c r="M69" s="201">
        <v>0</v>
      </c>
      <c r="N69" s="200">
        <v>0</v>
      </c>
      <c r="O69" s="235">
        <v>69</v>
      </c>
      <c r="P69" s="216">
        <v>927964.69</v>
      </c>
      <c r="Q69" s="235">
        <v>87</v>
      </c>
      <c r="R69" s="216">
        <v>808001.87</v>
      </c>
      <c r="S69" s="235">
        <v>154</v>
      </c>
      <c r="T69" s="216">
        <v>1724359.76</v>
      </c>
      <c r="U69" s="235">
        <v>2</v>
      </c>
      <c r="V69" s="216">
        <v>11606.8</v>
      </c>
    </row>
    <row r="70" spans="2:22" x14ac:dyDescent="0.25">
      <c r="B70" s="207" t="s">
        <v>115</v>
      </c>
      <c r="C70" s="593" t="s">
        <v>2</v>
      </c>
      <c r="D70" s="411"/>
      <c r="E70" s="218">
        <v>409359</v>
      </c>
      <c r="F70" s="219">
        <v>1</v>
      </c>
      <c r="G70" s="220">
        <v>6536994313.1300001</v>
      </c>
      <c r="H70" s="219">
        <v>1</v>
      </c>
      <c r="I70" s="210">
        <v>64490</v>
      </c>
      <c r="J70" s="211">
        <v>524861341.66000003</v>
      </c>
      <c r="K70" s="210">
        <v>343567</v>
      </c>
      <c r="L70" s="211">
        <v>5980652567.1300001</v>
      </c>
      <c r="M70" s="210">
        <v>1302</v>
      </c>
      <c r="N70" s="211">
        <v>31480404.34</v>
      </c>
      <c r="O70" s="236">
        <v>206978</v>
      </c>
      <c r="P70" s="237">
        <v>3760015483.73</v>
      </c>
      <c r="Q70" s="236">
        <v>202381</v>
      </c>
      <c r="R70" s="237">
        <v>2776978829.4000001</v>
      </c>
      <c r="S70" s="236">
        <v>393378</v>
      </c>
      <c r="T70" s="237">
        <v>6175204527.1400003</v>
      </c>
      <c r="U70" s="236">
        <v>15981</v>
      </c>
      <c r="V70" s="237">
        <v>361789785.99000001</v>
      </c>
    </row>
    <row r="71" spans="2:22" x14ac:dyDescent="0.25">
      <c r="B71" s="178" t="s">
        <v>2</v>
      </c>
      <c r="C71" s="570" t="s">
        <v>2</v>
      </c>
      <c r="D71" s="361"/>
      <c r="E71" s="179" t="s">
        <v>2</v>
      </c>
      <c r="F71" s="179" t="s">
        <v>2</v>
      </c>
      <c r="G71" s="179" t="s">
        <v>2</v>
      </c>
      <c r="H71" s="179" t="s">
        <v>2</v>
      </c>
      <c r="I71" s="179" t="s">
        <v>2</v>
      </c>
      <c r="J71" s="179" t="s">
        <v>2</v>
      </c>
      <c r="K71" s="179" t="s">
        <v>2</v>
      </c>
      <c r="L71" s="179" t="s">
        <v>2</v>
      </c>
      <c r="M71" s="179" t="s">
        <v>2</v>
      </c>
      <c r="N71" s="179" t="s">
        <v>2</v>
      </c>
      <c r="O71" s="179" t="s">
        <v>2</v>
      </c>
      <c r="P71" s="179" t="s">
        <v>2</v>
      </c>
      <c r="Q71" s="179" t="s">
        <v>2</v>
      </c>
      <c r="R71" s="179" t="s">
        <v>2</v>
      </c>
      <c r="S71" s="179" t="s">
        <v>2</v>
      </c>
      <c r="T71" s="179" t="s">
        <v>2</v>
      </c>
      <c r="U71" s="179" t="s">
        <v>2</v>
      </c>
      <c r="V71" s="179" t="s">
        <v>2</v>
      </c>
    </row>
    <row r="72" spans="2:22" x14ac:dyDescent="0.25">
      <c r="B72" s="238" t="s">
        <v>2</v>
      </c>
      <c r="C72" s="655" t="s">
        <v>2</v>
      </c>
      <c r="D72" s="361"/>
      <c r="E72" s="179" t="s">
        <v>2</v>
      </c>
      <c r="F72" s="179" t="s">
        <v>2</v>
      </c>
      <c r="G72" s="179" t="s">
        <v>2</v>
      </c>
      <c r="H72" s="179" t="s">
        <v>2</v>
      </c>
      <c r="I72" s="179" t="s">
        <v>2</v>
      </c>
      <c r="J72" s="179" t="s">
        <v>2</v>
      </c>
      <c r="K72" s="179" t="s">
        <v>2</v>
      </c>
      <c r="L72" s="179" t="s">
        <v>2</v>
      </c>
      <c r="M72" s="179" t="s">
        <v>2</v>
      </c>
      <c r="N72" s="179" t="s">
        <v>2</v>
      </c>
      <c r="O72" s="179" t="s">
        <v>2</v>
      </c>
      <c r="P72" s="179" t="s">
        <v>2</v>
      </c>
      <c r="Q72" s="179" t="s">
        <v>2</v>
      </c>
      <c r="R72" s="179" t="s">
        <v>2</v>
      </c>
      <c r="S72" s="179" t="s">
        <v>2</v>
      </c>
      <c r="T72" s="179" t="s">
        <v>2</v>
      </c>
      <c r="U72" s="179" t="s">
        <v>2</v>
      </c>
      <c r="V72" s="179" t="s">
        <v>2</v>
      </c>
    </row>
    <row r="73" spans="2:22" ht="0" hidden="1" customHeight="1" x14ac:dyDescent="0.25"/>
  </sheetData>
  <sheetProtection algorithmName="SHA-512" hashValue="Na4TY7EJ3wMwgBIl28trnB6pJC6UINqlkTSSnEoCtcD9xZAl9mLs+x3bKLx5QmgowMXsmc39lW55ZjlEw2t0uA==" saltValue="qDiQ0MubgZ9wjAOwQCykKg==" spinCount="100000" sheet="1" objects="1" scenarios="1"/>
  <mergeCells count="156">
    <mergeCell ref="C6:D6"/>
    <mergeCell ref="C7:D7"/>
    <mergeCell ref="E7:H7"/>
    <mergeCell ref="I7:N7"/>
    <mergeCell ref="O7:R7"/>
    <mergeCell ref="A1:C3"/>
    <mergeCell ref="D1:X1"/>
    <mergeCell ref="D2:X2"/>
    <mergeCell ref="D3:X3"/>
    <mergeCell ref="B4:W4"/>
    <mergeCell ref="S7:V7"/>
    <mergeCell ref="C8:D8"/>
    <mergeCell ref="E8:H8"/>
    <mergeCell ref="I8:J8"/>
    <mergeCell ref="K8:L8"/>
    <mergeCell ref="M8:N8"/>
    <mergeCell ref="O8:P8"/>
    <mergeCell ref="Q8:R8"/>
    <mergeCell ref="S8:T8"/>
    <mergeCell ref="U8:V8"/>
    <mergeCell ref="C14:D14"/>
    <mergeCell ref="C15:D15"/>
    <mergeCell ref="C16:D16"/>
    <mergeCell ref="C17:D17"/>
    <mergeCell ref="E17:H17"/>
    <mergeCell ref="B9:D9"/>
    <mergeCell ref="C10:D10"/>
    <mergeCell ref="C11:D11"/>
    <mergeCell ref="C12:D12"/>
    <mergeCell ref="C13:D13"/>
    <mergeCell ref="I17:N17"/>
    <mergeCell ref="O17:R17"/>
    <mergeCell ref="S17:V17"/>
    <mergeCell ref="C18:D18"/>
    <mergeCell ref="E18:H18"/>
    <mergeCell ref="I18:J18"/>
    <mergeCell ref="K18:L18"/>
    <mergeCell ref="M18:N18"/>
    <mergeCell ref="O18:P18"/>
    <mergeCell ref="Q18:R18"/>
    <mergeCell ref="S18:T18"/>
    <mergeCell ref="U18:V18"/>
    <mergeCell ref="C24:D24"/>
    <mergeCell ref="C25:D25"/>
    <mergeCell ref="C26:D26"/>
    <mergeCell ref="E26:H26"/>
    <mergeCell ref="I26:N26"/>
    <mergeCell ref="B19:D19"/>
    <mergeCell ref="C20:D20"/>
    <mergeCell ref="C21:D21"/>
    <mergeCell ref="C22:D22"/>
    <mergeCell ref="C23:D23"/>
    <mergeCell ref="O26:R26"/>
    <mergeCell ref="S26:V26"/>
    <mergeCell ref="C27:D27"/>
    <mergeCell ref="E27:H27"/>
    <mergeCell ref="I27:J27"/>
    <mergeCell ref="K27:L27"/>
    <mergeCell ref="M27:N27"/>
    <mergeCell ref="O27:P27"/>
    <mergeCell ref="Q27:R27"/>
    <mergeCell ref="S27:T27"/>
    <mergeCell ref="U27:V27"/>
    <mergeCell ref="C33:D33"/>
    <mergeCell ref="C34:D34"/>
    <mergeCell ref="C35:D35"/>
    <mergeCell ref="E35:H35"/>
    <mergeCell ref="I35:N35"/>
    <mergeCell ref="B28:D28"/>
    <mergeCell ref="C29:D29"/>
    <mergeCell ref="C30:D30"/>
    <mergeCell ref="C31:D31"/>
    <mergeCell ref="C32:D32"/>
    <mergeCell ref="O35:R35"/>
    <mergeCell ref="S35:V35"/>
    <mergeCell ref="C36:D36"/>
    <mergeCell ref="E36:H36"/>
    <mergeCell ref="I36:J36"/>
    <mergeCell ref="K36:L36"/>
    <mergeCell ref="M36:N36"/>
    <mergeCell ref="O36:P36"/>
    <mergeCell ref="Q36:R36"/>
    <mergeCell ref="S36:T36"/>
    <mergeCell ref="U36:V36"/>
    <mergeCell ref="C42:D42"/>
    <mergeCell ref="C43:D43"/>
    <mergeCell ref="C44:D44"/>
    <mergeCell ref="C45:D45"/>
    <mergeCell ref="C46:D46"/>
    <mergeCell ref="B37:D37"/>
    <mergeCell ref="C38:D38"/>
    <mergeCell ref="C39:D39"/>
    <mergeCell ref="C40:D40"/>
    <mergeCell ref="C41:D41"/>
    <mergeCell ref="E46:H46"/>
    <mergeCell ref="I46:N46"/>
    <mergeCell ref="O46:R46"/>
    <mergeCell ref="S46:V46"/>
    <mergeCell ref="C47:D47"/>
    <mergeCell ref="E47:H47"/>
    <mergeCell ref="I47:J47"/>
    <mergeCell ref="K47:L47"/>
    <mergeCell ref="M47:N47"/>
    <mergeCell ref="O47:P47"/>
    <mergeCell ref="Q47:R47"/>
    <mergeCell ref="S47:T47"/>
    <mergeCell ref="U47:V47"/>
    <mergeCell ref="C53:D53"/>
    <mergeCell ref="C54:D54"/>
    <mergeCell ref="C55:D55"/>
    <mergeCell ref="E55:H55"/>
    <mergeCell ref="I55:N55"/>
    <mergeCell ref="B48:D48"/>
    <mergeCell ref="C49:D49"/>
    <mergeCell ref="C50:D50"/>
    <mergeCell ref="C51:D51"/>
    <mergeCell ref="C52:D52"/>
    <mergeCell ref="O55:R55"/>
    <mergeCell ref="S55:V55"/>
    <mergeCell ref="C56:D56"/>
    <mergeCell ref="E56:H56"/>
    <mergeCell ref="I56:J56"/>
    <mergeCell ref="K56:L56"/>
    <mergeCell ref="M56:N56"/>
    <mergeCell ref="O56:P56"/>
    <mergeCell ref="Q56:R56"/>
    <mergeCell ref="S56:T56"/>
    <mergeCell ref="U56:V56"/>
    <mergeCell ref="C62:D62"/>
    <mergeCell ref="C63:D63"/>
    <mergeCell ref="C64:D64"/>
    <mergeCell ref="E64:H64"/>
    <mergeCell ref="I64:N64"/>
    <mergeCell ref="B57:D57"/>
    <mergeCell ref="C58:D58"/>
    <mergeCell ref="C59:D59"/>
    <mergeCell ref="C60:D60"/>
    <mergeCell ref="C61:D61"/>
    <mergeCell ref="C71:D71"/>
    <mergeCell ref="C72:D72"/>
    <mergeCell ref="B66:D66"/>
    <mergeCell ref="C67:D67"/>
    <mergeCell ref="C68:D68"/>
    <mergeCell ref="C69:D69"/>
    <mergeCell ref="C70:D70"/>
    <mergeCell ref="O64:R64"/>
    <mergeCell ref="S64:V64"/>
    <mergeCell ref="C65:D65"/>
    <mergeCell ref="E65:H65"/>
    <mergeCell ref="I65:J65"/>
    <mergeCell ref="K65:L65"/>
    <mergeCell ref="M65:N65"/>
    <mergeCell ref="O65:P65"/>
    <mergeCell ref="Q65:R65"/>
    <mergeCell ref="S65:T65"/>
    <mergeCell ref="U65:V65"/>
  </mergeCells>
  <pageMargins left="0.23622047244094491" right="0.23622047244094491" top="0.23622047244094491" bottom="0.23622047244094491" header="0.23622047244094491" footer="0.23622047244094491"/>
  <pageSetup scale="35" orientation="landscape"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X38"/>
  <sheetViews>
    <sheetView showGridLines="0" zoomScaleNormal="100" workbookViewId="0">
      <selection activeCell="C7" sqref="C7:D7"/>
    </sheetView>
  </sheetViews>
  <sheetFormatPr baseColWidth="10" defaultColWidth="9.140625"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 min="24" max="24" width="0" hidden="1" customWidth="1"/>
  </cols>
  <sheetData>
    <row r="1" spans="1:24" ht="18" customHeight="1" x14ac:dyDescent="0.25">
      <c r="A1" s="361"/>
      <c r="B1" s="361"/>
      <c r="C1" s="361"/>
      <c r="D1" s="367" t="s">
        <v>0</v>
      </c>
      <c r="E1" s="361"/>
      <c r="F1" s="361"/>
      <c r="G1" s="361"/>
      <c r="H1" s="361"/>
      <c r="I1" s="361"/>
      <c r="J1" s="361"/>
      <c r="K1" s="361"/>
      <c r="L1" s="361"/>
      <c r="M1" s="361"/>
      <c r="N1" s="361"/>
      <c r="O1" s="361"/>
      <c r="P1" s="361"/>
      <c r="Q1" s="361"/>
      <c r="R1" s="361"/>
      <c r="S1" s="361"/>
      <c r="T1" s="361"/>
      <c r="U1" s="361"/>
      <c r="V1" s="361"/>
      <c r="W1" s="361"/>
      <c r="X1" s="361"/>
    </row>
    <row r="2" spans="1:24" ht="18" customHeight="1" x14ac:dyDescent="0.25">
      <c r="A2" s="361"/>
      <c r="B2" s="361"/>
      <c r="C2" s="361"/>
      <c r="D2" s="367" t="s">
        <v>1</v>
      </c>
      <c r="E2" s="361"/>
      <c r="F2" s="361"/>
      <c r="G2" s="361"/>
      <c r="H2" s="361"/>
      <c r="I2" s="361"/>
      <c r="J2" s="361"/>
      <c r="K2" s="361"/>
      <c r="L2" s="361"/>
      <c r="M2" s="361"/>
      <c r="N2" s="361"/>
      <c r="O2" s="361"/>
      <c r="P2" s="361"/>
      <c r="Q2" s="361"/>
      <c r="R2" s="361"/>
      <c r="S2" s="361"/>
      <c r="T2" s="361"/>
      <c r="U2" s="361"/>
      <c r="V2" s="361"/>
      <c r="W2" s="361"/>
      <c r="X2" s="361"/>
    </row>
    <row r="3" spans="1:24" ht="18" customHeight="1" x14ac:dyDescent="0.25">
      <c r="A3" s="361"/>
      <c r="B3" s="361"/>
      <c r="C3" s="361"/>
      <c r="D3" s="367" t="s">
        <v>2</v>
      </c>
      <c r="E3" s="361"/>
      <c r="F3" s="361"/>
      <c r="G3" s="361"/>
      <c r="H3" s="361"/>
      <c r="I3" s="361"/>
      <c r="J3" s="361"/>
      <c r="K3" s="361"/>
      <c r="L3" s="361"/>
      <c r="M3" s="361"/>
      <c r="N3" s="361"/>
      <c r="O3" s="361"/>
      <c r="P3" s="361"/>
      <c r="Q3" s="361"/>
      <c r="R3" s="361"/>
      <c r="S3" s="361"/>
      <c r="T3" s="361"/>
      <c r="U3" s="361"/>
      <c r="V3" s="361"/>
      <c r="W3" s="361"/>
      <c r="X3" s="361"/>
    </row>
    <row r="4" spans="1:24" ht="18" customHeight="1" x14ac:dyDescent="0.25">
      <c r="B4" s="368" t="s">
        <v>76</v>
      </c>
      <c r="C4" s="361"/>
      <c r="D4" s="361"/>
      <c r="E4" s="361"/>
      <c r="F4" s="361"/>
      <c r="G4" s="361"/>
      <c r="H4" s="361"/>
      <c r="I4" s="361"/>
      <c r="J4" s="361"/>
      <c r="K4" s="361"/>
      <c r="L4" s="361"/>
      <c r="M4" s="361"/>
      <c r="N4" s="361"/>
      <c r="O4" s="361"/>
      <c r="P4" s="361"/>
      <c r="Q4" s="361"/>
      <c r="R4" s="361"/>
      <c r="S4" s="361"/>
      <c r="T4" s="361"/>
      <c r="U4" s="361"/>
      <c r="V4" s="361"/>
      <c r="W4" s="361"/>
    </row>
    <row r="5" spans="1:24" ht="2.1" customHeight="1" x14ac:dyDescent="0.25"/>
    <row r="6" spans="1:24" x14ac:dyDescent="0.25">
      <c r="B6" s="178" t="s">
        <v>2</v>
      </c>
      <c r="C6" s="570" t="s">
        <v>2</v>
      </c>
      <c r="D6" s="361"/>
      <c r="E6" s="179" t="s">
        <v>2</v>
      </c>
      <c r="F6" s="179" t="s">
        <v>2</v>
      </c>
      <c r="G6" s="179" t="s">
        <v>2</v>
      </c>
      <c r="H6" s="179" t="s">
        <v>2</v>
      </c>
      <c r="I6" s="179" t="s">
        <v>2</v>
      </c>
      <c r="J6" s="179" t="s">
        <v>2</v>
      </c>
      <c r="K6" s="179" t="s">
        <v>2</v>
      </c>
      <c r="L6" s="179" t="s">
        <v>2</v>
      </c>
      <c r="M6" s="179" t="s">
        <v>2</v>
      </c>
      <c r="N6" s="179" t="s">
        <v>2</v>
      </c>
      <c r="O6" s="179" t="s">
        <v>2</v>
      </c>
      <c r="P6" s="179" t="s">
        <v>2</v>
      </c>
      <c r="Q6" s="179" t="s">
        <v>2</v>
      </c>
      <c r="R6" s="179" t="s">
        <v>2</v>
      </c>
      <c r="S6" s="179" t="s">
        <v>2</v>
      </c>
      <c r="T6" s="179" t="s">
        <v>2</v>
      </c>
      <c r="U6" s="179" t="s">
        <v>2</v>
      </c>
      <c r="V6" s="179" t="s">
        <v>2</v>
      </c>
    </row>
    <row r="7" spans="1:24" x14ac:dyDescent="0.25">
      <c r="B7" s="232" t="s">
        <v>2</v>
      </c>
      <c r="C7" s="658" t="s">
        <v>2</v>
      </c>
      <c r="D7" s="361"/>
      <c r="E7" s="664" t="s">
        <v>839</v>
      </c>
      <c r="F7" s="557"/>
      <c r="G7" s="557"/>
      <c r="H7" s="558"/>
      <c r="I7" s="569" t="s">
        <v>668</v>
      </c>
      <c r="J7" s="411"/>
      <c r="K7" s="411"/>
      <c r="L7" s="411"/>
      <c r="M7" s="411"/>
      <c r="N7" s="402"/>
      <c r="O7" s="569" t="s">
        <v>108</v>
      </c>
      <c r="P7" s="411"/>
      <c r="Q7" s="411"/>
      <c r="R7" s="402"/>
      <c r="S7" s="569" t="s">
        <v>669</v>
      </c>
      <c r="T7" s="411"/>
      <c r="U7" s="411"/>
      <c r="V7" s="402"/>
    </row>
    <row r="8" spans="1:24" ht="18" customHeight="1" x14ac:dyDescent="0.25">
      <c r="C8" s="658" t="s">
        <v>2</v>
      </c>
      <c r="D8" s="361"/>
      <c r="E8" s="659" t="s">
        <v>2</v>
      </c>
      <c r="F8" s="361"/>
      <c r="G8" s="361"/>
      <c r="H8" s="373"/>
      <c r="I8" s="569" t="s">
        <v>670</v>
      </c>
      <c r="J8" s="402"/>
      <c r="K8" s="569" t="s">
        <v>671</v>
      </c>
      <c r="L8" s="402"/>
      <c r="M8" s="569" t="s">
        <v>672</v>
      </c>
      <c r="N8" s="402"/>
      <c r="O8" s="569" t="s">
        <v>673</v>
      </c>
      <c r="P8" s="402"/>
      <c r="Q8" s="569" t="s">
        <v>674</v>
      </c>
      <c r="R8" s="402"/>
      <c r="S8" s="569" t="s">
        <v>675</v>
      </c>
      <c r="T8" s="402"/>
      <c r="U8" s="569" t="s">
        <v>676</v>
      </c>
      <c r="V8" s="402"/>
    </row>
    <row r="9" spans="1:24" ht="60" x14ac:dyDescent="0.25">
      <c r="B9" s="408" t="s">
        <v>1073</v>
      </c>
      <c r="C9" s="411"/>
      <c r="D9" s="402"/>
      <c r="E9" s="39" t="s">
        <v>678</v>
      </c>
      <c r="F9" s="39" t="s">
        <v>110</v>
      </c>
      <c r="G9" s="39" t="s">
        <v>111</v>
      </c>
      <c r="H9" s="39" t="s">
        <v>689</v>
      </c>
      <c r="I9" s="180" t="s">
        <v>678</v>
      </c>
      <c r="J9" s="180" t="s">
        <v>111</v>
      </c>
      <c r="K9" s="180" t="s">
        <v>678</v>
      </c>
      <c r="L9" s="180" t="s">
        <v>111</v>
      </c>
      <c r="M9" s="180" t="s">
        <v>678</v>
      </c>
      <c r="N9" s="180" t="s">
        <v>111</v>
      </c>
      <c r="O9" s="180" t="s">
        <v>678</v>
      </c>
      <c r="P9" s="180" t="s">
        <v>111</v>
      </c>
      <c r="Q9" s="180" t="s">
        <v>678</v>
      </c>
      <c r="R9" s="180" t="s">
        <v>111</v>
      </c>
      <c r="S9" s="180" t="s">
        <v>678</v>
      </c>
      <c r="T9" s="180" t="s">
        <v>111</v>
      </c>
      <c r="U9" s="180" t="s">
        <v>678</v>
      </c>
      <c r="V9" s="180" t="s">
        <v>111</v>
      </c>
    </row>
    <row r="10" spans="1:24" x14ac:dyDescent="0.25">
      <c r="B10" s="202" t="s">
        <v>1074</v>
      </c>
      <c r="C10" s="606" t="s">
        <v>2</v>
      </c>
      <c r="D10" s="361"/>
      <c r="E10" s="212">
        <v>10628</v>
      </c>
      <c r="F10" s="42">
        <v>2.5962541436733998E-2</v>
      </c>
      <c r="G10" s="43">
        <v>116683268.48</v>
      </c>
      <c r="H10" s="42">
        <v>1.7849681809518101E-2</v>
      </c>
      <c r="I10" s="205">
        <v>1174</v>
      </c>
      <c r="J10" s="206">
        <v>5467603.9500000002</v>
      </c>
      <c r="K10" s="205">
        <v>9451</v>
      </c>
      <c r="L10" s="206">
        <v>111161613.73</v>
      </c>
      <c r="M10" s="205">
        <v>3</v>
      </c>
      <c r="N10" s="206">
        <v>54050.8</v>
      </c>
      <c r="O10" s="233">
        <v>9686</v>
      </c>
      <c r="P10" s="234">
        <v>111177170.26000001</v>
      </c>
      <c r="Q10" s="233">
        <v>942</v>
      </c>
      <c r="R10" s="234">
        <v>5506098.2199999997</v>
      </c>
      <c r="S10" s="233">
        <v>10202</v>
      </c>
      <c r="T10" s="234">
        <v>113067422.56</v>
      </c>
      <c r="U10" s="233">
        <v>426</v>
      </c>
      <c r="V10" s="234">
        <v>3615845.92</v>
      </c>
    </row>
    <row r="11" spans="1:24" x14ac:dyDescent="0.25">
      <c r="B11" s="94" t="s">
        <v>1075</v>
      </c>
      <c r="C11" s="599" t="s">
        <v>2</v>
      </c>
      <c r="D11" s="361"/>
      <c r="E11" s="214">
        <v>4</v>
      </c>
      <c r="F11" s="217">
        <v>9.7713742705058398E-6</v>
      </c>
      <c r="G11" s="216">
        <v>129632.51</v>
      </c>
      <c r="H11" s="217">
        <v>1.9830598558059699E-5</v>
      </c>
      <c r="I11" s="201">
        <v>0</v>
      </c>
      <c r="J11" s="200">
        <v>0</v>
      </c>
      <c r="K11" s="201">
        <v>4</v>
      </c>
      <c r="L11" s="200">
        <v>129632.51</v>
      </c>
      <c r="M11" s="201">
        <v>0</v>
      </c>
      <c r="N11" s="200">
        <v>0</v>
      </c>
      <c r="O11" s="235">
        <v>4</v>
      </c>
      <c r="P11" s="216">
        <v>129632.51</v>
      </c>
      <c r="Q11" s="235">
        <v>0</v>
      </c>
      <c r="R11" s="216">
        <v>0</v>
      </c>
      <c r="S11" s="235">
        <v>2</v>
      </c>
      <c r="T11" s="216">
        <v>57789.1</v>
      </c>
      <c r="U11" s="235">
        <v>2</v>
      </c>
      <c r="V11" s="216">
        <v>71843.41</v>
      </c>
    </row>
    <row r="12" spans="1:24" x14ac:dyDescent="0.25">
      <c r="B12" s="202" t="s">
        <v>1076</v>
      </c>
      <c r="C12" s="606" t="s">
        <v>2</v>
      </c>
      <c r="D12" s="361"/>
      <c r="E12" s="212">
        <v>8</v>
      </c>
      <c r="F12" s="42">
        <v>1.95427485410117E-5</v>
      </c>
      <c r="G12" s="43">
        <v>152127.15</v>
      </c>
      <c r="H12" s="42">
        <v>2.3271727450403702E-5</v>
      </c>
      <c r="I12" s="205">
        <v>0</v>
      </c>
      <c r="J12" s="206">
        <v>0</v>
      </c>
      <c r="K12" s="205">
        <v>8</v>
      </c>
      <c r="L12" s="206">
        <v>152127.15</v>
      </c>
      <c r="M12" s="205">
        <v>0</v>
      </c>
      <c r="N12" s="206">
        <v>0</v>
      </c>
      <c r="O12" s="233">
        <v>7</v>
      </c>
      <c r="P12" s="234">
        <v>145741.6</v>
      </c>
      <c r="Q12" s="233">
        <v>1</v>
      </c>
      <c r="R12" s="234">
        <v>6385.55</v>
      </c>
      <c r="S12" s="233">
        <v>8</v>
      </c>
      <c r="T12" s="234">
        <v>152127.15</v>
      </c>
      <c r="U12" s="233">
        <v>0</v>
      </c>
      <c r="V12" s="234">
        <v>0</v>
      </c>
    </row>
    <row r="13" spans="1:24" x14ac:dyDescent="0.25">
      <c r="B13" s="94" t="s">
        <v>1077</v>
      </c>
      <c r="C13" s="599" t="s">
        <v>2</v>
      </c>
      <c r="D13" s="361"/>
      <c r="E13" s="214">
        <v>10</v>
      </c>
      <c r="F13" s="217">
        <v>2.44284356762646E-5</v>
      </c>
      <c r="G13" s="216">
        <v>197850.87</v>
      </c>
      <c r="H13" s="217">
        <v>3.0266336564283501E-5</v>
      </c>
      <c r="I13" s="201">
        <v>0</v>
      </c>
      <c r="J13" s="200">
        <v>0</v>
      </c>
      <c r="K13" s="201">
        <v>10</v>
      </c>
      <c r="L13" s="200">
        <v>197850.87</v>
      </c>
      <c r="M13" s="201">
        <v>0</v>
      </c>
      <c r="N13" s="200">
        <v>0</v>
      </c>
      <c r="O13" s="235">
        <v>9</v>
      </c>
      <c r="P13" s="216">
        <v>191684.5</v>
      </c>
      <c r="Q13" s="235">
        <v>1</v>
      </c>
      <c r="R13" s="216">
        <v>6166.37</v>
      </c>
      <c r="S13" s="235">
        <v>10</v>
      </c>
      <c r="T13" s="216">
        <v>197850.87</v>
      </c>
      <c r="U13" s="235">
        <v>0</v>
      </c>
      <c r="V13" s="216">
        <v>0</v>
      </c>
    </row>
    <row r="14" spans="1:24" x14ac:dyDescent="0.25">
      <c r="B14" s="202" t="s">
        <v>1078</v>
      </c>
      <c r="C14" s="606" t="s">
        <v>2</v>
      </c>
      <c r="D14" s="361"/>
      <c r="E14" s="212">
        <v>76</v>
      </c>
      <c r="F14" s="42">
        <v>1.85656111139611E-4</v>
      </c>
      <c r="G14" s="43">
        <v>1363317.51</v>
      </c>
      <c r="H14" s="42">
        <v>2.0855418326763499E-4</v>
      </c>
      <c r="I14" s="205">
        <v>0</v>
      </c>
      <c r="J14" s="206">
        <v>0</v>
      </c>
      <c r="K14" s="205">
        <v>76</v>
      </c>
      <c r="L14" s="206">
        <v>1363317.51</v>
      </c>
      <c r="M14" s="205">
        <v>0</v>
      </c>
      <c r="N14" s="206">
        <v>0</v>
      </c>
      <c r="O14" s="233">
        <v>72</v>
      </c>
      <c r="P14" s="234">
        <v>1314936.6499999999</v>
      </c>
      <c r="Q14" s="233">
        <v>4</v>
      </c>
      <c r="R14" s="234">
        <v>48380.86</v>
      </c>
      <c r="S14" s="233">
        <v>66</v>
      </c>
      <c r="T14" s="234">
        <v>1205339.42</v>
      </c>
      <c r="U14" s="233">
        <v>10</v>
      </c>
      <c r="V14" s="234">
        <v>157978.09</v>
      </c>
    </row>
    <row r="15" spans="1:24" x14ac:dyDescent="0.25">
      <c r="B15" s="94" t="s">
        <v>1079</v>
      </c>
      <c r="C15" s="599" t="s">
        <v>2</v>
      </c>
      <c r="D15" s="361"/>
      <c r="E15" s="214">
        <v>5906</v>
      </c>
      <c r="F15" s="217">
        <v>1.4427434110401901E-2</v>
      </c>
      <c r="G15" s="216">
        <v>113922011.58</v>
      </c>
      <c r="H15" s="217">
        <v>1.74272771434388E-2</v>
      </c>
      <c r="I15" s="201">
        <v>1235</v>
      </c>
      <c r="J15" s="200">
        <v>14105554.85</v>
      </c>
      <c r="K15" s="201">
        <v>4264</v>
      </c>
      <c r="L15" s="200">
        <v>90669069.060000002</v>
      </c>
      <c r="M15" s="201">
        <v>407</v>
      </c>
      <c r="N15" s="200">
        <v>9147387.6699999999</v>
      </c>
      <c r="O15" s="235">
        <v>5896</v>
      </c>
      <c r="P15" s="216">
        <v>113725578.41</v>
      </c>
      <c r="Q15" s="235">
        <v>10</v>
      </c>
      <c r="R15" s="216">
        <v>196433.17</v>
      </c>
      <c r="S15" s="235">
        <v>4295</v>
      </c>
      <c r="T15" s="216">
        <v>89641488.719999999</v>
      </c>
      <c r="U15" s="235">
        <v>1611</v>
      </c>
      <c r="V15" s="216">
        <v>24280522.859999999</v>
      </c>
    </row>
    <row r="16" spans="1:24" x14ac:dyDescent="0.25">
      <c r="B16" s="202" t="s">
        <v>1080</v>
      </c>
      <c r="C16" s="606" t="s">
        <v>2</v>
      </c>
      <c r="D16" s="361"/>
      <c r="E16" s="212">
        <v>3844</v>
      </c>
      <c r="F16" s="42">
        <v>9.3902906739561105E-3</v>
      </c>
      <c r="G16" s="43">
        <v>52895888.850000001</v>
      </c>
      <c r="H16" s="42">
        <v>8.09177525881505E-3</v>
      </c>
      <c r="I16" s="205">
        <v>56</v>
      </c>
      <c r="J16" s="206">
        <v>72741.56</v>
      </c>
      <c r="K16" s="205">
        <v>3788</v>
      </c>
      <c r="L16" s="206">
        <v>52823147.289999999</v>
      </c>
      <c r="M16" s="205">
        <v>0</v>
      </c>
      <c r="N16" s="206">
        <v>0</v>
      </c>
      <c r="O16" s="233">
        <v>3837</v>
      </c>
      <c r="P16" s="234">
        <v>52810511.109999999</v>
      </c>
      <c r="Q16" s="233">
        <v>7</v>
      </c>
      <c r="R16" s="234">
        <v>85377.74</v>
      </c>
      <c r="S16" s="233">
        <v>3750</v>
      </c>
      <c r="T16" s="234">
        <v>51744746.590000004</v>
      </c>
      <c r="U16" s="233">
        <v>94</v>
      </c>
      <c r="V16" s="234">
        <v>1151142.26</v>
      </c>
    </row>
    <row r="17" spans="2:22" x14ac:dyDescent="0.25">
      <c r="B17" s="94" t="s">
        <v>1081</v>
      </c>
      <c r="C17" s="599" t="s">
        <v>2</v>
      </c>
      <c r="D17" s="361"/>
      <c r="E17" s="214">
        <v>12805</v>
      </c>
      <c r="F17" s="217">
        <v>3.1280611883456801E-2</v>
      </c>
      <c r="G17" s="216">
        <v>193997855.47999999</v>
      </c>
      <c r="H17" s="217">
        <v>2.9676919725988099E-2</v>
      </c>
      <c r="I17" s="201">
        <v>265</v>
      </c>
      <c r="J17" s="200">
        <v>3595043.93</v>
      </c>
      <c r="K17" s="201">
        <v>12531</v>
      </c>
      <c r="L17" s="200">
        <v>190217999.43000001</v>
      </c>
      <c r="M17" s="201">
        <v>9</v>
      </c>
      <c r="N17" s="200">
        <v>184812.12</v>
      </c>
      <c r="O17" s="235">
        <v>12642</v>
      </c>
      <c r="P17" s="216">
        <v>191608578.63999999</v>
      </c>
      <c r="Q17" s="235">
        <v>163</v>
      </c>
      <c r="R17" s="216">
        <v>2389276.84</v>
      </c>
      <c r="S17" s="235">
        <v>12418</v>
      </c>
      <c r="T17" s="216">
        <v>187672692.36000001</v>
      </c>
      <c r="U17" s="235">
        <v>387</v>
      </c>
      <c r="V17" s="216">
        <v>6325163.1200000001</v>
      </c>
    </row>
    <row r="18" spans="2:22" x14ac:dyDescent="0.25">
      <c r="B18" s="202" t="s">
        <v>1082</v>
      </c>
      <c r="C18" s="606" t="s">
        <v>2</v>
      </c>
      <c r="D18" s="361"/>
      <c r="E18" s="212">
        <v>8481</v>
      </c>
      <c r="F18" s="42">
        <v>2.0717756297040001E-2</v>
      </c>
      <c r="G18" s="43">
        <v>125174833.03</v>
      </c>
      <c r="H18" s="42">
        <v>1.9148683176697601E-2</v>
      </c>
      <c r="I18" s="205">
        <v>7</v>
      </c>
      <c r="J18" s="206">
        <v>81578.03</v>
      </c>
      <c r="K18" s="205">
        <v>8474</v>
      </c>
      <c r="L18" s="206">
        <v>125093255</v>
      </c>
      <c r="M18" s="205">
        <v>0</v>
      </c>
      <c r="N18" s="206">
        <v>0</v>
      </c>
      <c r="O18" s="233">
        <v>8257</v>
      </c>
      <c r="P18" s="234">
        <v>123304005.73</v>
      </c>
      <c r="Q18" s="233">
        <v>224</v>
      </c>
      <c r="R18" s="234">
        <v>1870827.3</v>
      </c>
      <c r="S18" s="233">
        <v>8405</v>
      </c>
      <c r="T18" s="234">
        <v>123345215.06</v>
      </c>
      <c r="U18" s="233">
        <v>76</v>
      </c>
      <c r="V18" s="234">
        <v>1829617.97</v>
      </c>
    </row>
    <row r="19" spans="2:22" x14ac:dyDescent="0.25">
      <c r="B19" s="94" t="s">
        <v>1083</v>
      </c>
      <c r="C19" s="599" t="s">
        <v>2</v>
      </c>
      <c r="D19" s="361"/>
      <c r="E19" s="214">
        <v>67274</v>
      </c>
      <c r="F19" s="217">
        <v>0.164339858168502</v>
      </c>
      <c r="G19" s="216">
        <v>1065083583.86</v>
      </c>
      <c r="H19" s="217">
        <v>0.16293169809260899</v>
      </c>
      <c r="I19" s="201">
        <v>1007</v>
      </c>
      <c r="J19" s="200">
        <v>8596090.4600000009</v>
      </c>
      <c r="K19" s="201">
        <v>66181</v>
      </c>
      <c r="L19" s="200">
        <v>1054815045.17</v>
      </c>
      <c r="M19" s="201">
        <v>86</v>
      </c>
      <c r="N19" s="200">
        <v>1672448.23</v>
      </c>
      <c r="O19" s="235">
        <v>66980</v>
      </c>
      <c r="P19" s="216">
        <v>1061731054.0599999</v>
      </c>
      <c r="Q19" s="235">
        <v>294</v>
      </c>
      <c r="R19" s="216">
        <v>3352529.8</v>
      </c>
      <c r="S19" s="235">
        <v>65142</v>
      </c>
      <c r="T19" s="216">
        <v>1030315542.78</v>
      </c>
      <c r="U19" s="235">
        <v>2132</v>
      </c>
      <c r="V19" s="216">
        <v>34768041.079999998</v>
      </c>
    </row>
    <row r="20" spans="2:22" x14ac:dyDescent="0.25">
      <c r="B20" s="202" t="s">
        <v>1084</v>
      </c>
      <c r="C20" s="606" t="s">
        <v>2</v>
      </c>
      <c r="D20" s="361"/>
      <c r="E20" s="212">
        <v>26642</v>
      </c>
      <c r="F20" s="42">
        <v>6.5082238328704106E-2</v>
      </c>
      <c r="G20" s="43">
        <v>412671528.33999997</v>
      </c>
      <c r="H20" s="42">
        <v>6.3128635053440504E-2</v>
      </c>
      <c r="I20" s="205">
        <v>214</v>
      </c>
      <c r="J20" s="206">
        <v>3788298.34</v>
      </c>
      <c r="K20" s="205">
        <v>26424</v>
      </c>
      <c r="L20" s="206">
        <v>408816586.51999998</v>
      </c>
      <c r="M20" s="205">
        <v>4</v>
      </c>
      <c r="N20" s="206">
        <v>66643.48</v>
      </c>
      <c r="O20" s="233">
        <v>26512</v>
      </c>
      <c r="P20" s="234">
        <v>410753469.56</v>
      </c>
      <c r="Q20" s="233">
        <v>130</v>
      </c>
      <c r="R20" s="234">
        <v>1918058.78</v>
      </c>
      <c r="S20" s="233">
        <v>26204</v>
      </c>
      <c r="T20" s="234">
        <v>403601226.85000002</v>
      </c>
      <c r="U20" s="233">
        <v>438</v>
      </c>
      <c r="V20" s="234">
        <v>9070301.4900000002</v>
      </c>
    </row>
    <row r="21" spans="2:22" x14ac:dyDescent="0.25">
      <c r="B21" s="94" t="s">
        <v>1085</v>
      </c>
      <c r="C21" s="599" t="s">
        <v>2</v>
      </c>
      <c r="D21" s="361"/>
      <c r="E21" s="214">
        <v>20614</v>
      </c>
      <c r="F21" s="217">
        <v>5.0356777303051797E-2</v>
      </c>
      <c r="G21" s="216">
        <v>391016717.56</v>
      </c>
      <c r="H21" s="217">
        <v>5.9815979459339003E-2</v>
      </c>
      <c r="I21" s="201">
        <v>701</v>
      </c>
      <c r="J21" s="200">
        <v>12346747.25</v>
      </c>
      <c r="K21" s="201">
        <v>19813</v>
      </c>
      <c r="L21" s="200">
        <v>375973567.95999998</v>
      </c>
      <c r="M21" s="201">
        <v>100</v>
      </c>
      <c r="N21" s="200">
        <v>2696402.35</v>
      </c>
      <c r="O21" s="235">
        <v>17243</v>
      </c>
      <c r="P21" s="216">
        <v>345982793.06999999</v>
      </c>
      <c r="Q21" s="235">
        <v>3371</v>
      </c>
      <c r="R21" s="216">
        <v>45033924.490000002</v>
      </c>
      <c r="S21" s="235">
        <v>19433</v>
      </c>
      <c r="T21" s="216">
        <v>345824183.27999997</v>
      </c>
      <c r="U21" s="235">
        <v>1181</v>
      </c>
      <c r="V21" s="216">
        <v>45192534.280000001</v>
      </c>
    </row>
    <row r="22" spans="2:22" x14ac:dyDescent="0.25">
      <c r="B22" s="202" t="s">
        <v>1086</v>
      </c>
      <c r="C22" s="606" t="s">
        <v>2</v>
      </c>
      <c r="D22" s="361"/>
      <c r="E22" s="212">
        <v>26978</v>
      </c>
      <c r="F22" s="42">
        <v>6.5903033767426594E-2</v>
      </c>
      <c r="G22" s="43">
        <v>608755885.73000002</v>
      </c>
      <c r="H22" s="42">
        <v>9.3124738460804907E-2</v>
      </c>
      <c r="I22" s="205">
        <v>432</v>
      </c>
      <c r="J22" s="206">
        <v>7936955.1900000004</v>
      </c>
      <c r="K22" s="205">
        <v>26509</v>
      </c>
      <c r="L22" s="206">
        <v>599880334.82000005</v>
      </c>
      <c r="M22" s="205">
        <v>37</v>
      </c>
      <c r="N22" s="206">
        <v>938595.72</v>
      </c>
      <c r="O22" s="233">
        <v>26710</v>
      </c>
      <c r="P22" s="234">
        <v>605334353.97000003</v>
      </c>
      <c r="Q22" s="233">
        <v>268</v>
      </c>
      <c r="R22" s="234">
        <v>3421531.76</v>
      </c>
      <c r="S22" s="233">
        <v>25900</v>
      </c>
      <c r="T22" s="234">
        <v>565765110.34000003</v>
      </c>
      <c r="U22" s="233">
        <v>1078</v>
      </c>
      <c r="V22" s="234">
        <v>42990775.390000001</v>
      </c>
    </row>
    <row r="23" spans="2:22" x14ac:dyDescent="0.25">
      <c r="B23" s="94" t="s">
        <v>1087</v>
      </c>
      <c r="C23" s="599" t="s">
        <v>2</v>
      </c>
      <c r="D23" s="361"/>
      <c r="E23" s="214">
        <v>61510</v>
      </c>
      <c r="F23" s="217">
        <v>0.15025930784470401</v>
      </c>
      <c r="G23" s="216">
        <v>1125337793.0799999</v>
      </c>
      <c r="H23" s="217">
        <v>0.17214911611896</v>
      </c>
      <c r="I23" s="201">
        <v>11011</v>
      </c>
      <c r="J23" s="200">
        <v>103904566.62</v>
      </c>
      <c r="K23" s="201">
        <v>50171</v>
      </c>
      <c r="L23" s="200">
        <v>1013651375.4299999</v>
      </c>
      <c r="M23" s="201">
        <v>328</v>
      </c>
      <c r="N23" s="200">
        <v>7781851.0300000003</v>
      </c>
      <c r="O23" s="235">
        <v>21182</v>
      </c>
      <c r="P23" s="216">
        <v>497544370.25</v>
      </c>
      <c r="Q23" s="235">
        <v>40328</v>
      </c>
      <c r="R23" s="216">
        <v>627793422.83000004</v>
      </c>
      <c r="S23" s="235">
        <v>57755</v>
      </c>
      <c r="T23" s="216">
        <v>1041578774.96</v>
      </c>
      <c r="U23" s="235">
        <v>3755</v>
      </c>
      <c r="V23" s="216">
        <v>83759018.120000005</v>
      </c>
    </row>
    <row r="24" spans="2:22" x14ac:dyDescent="0.25">
      <c r="B24" s="202" t="s">
        <v>1088</v>
      </c>
      <c r="C24" s="606" t="s">
        <v>2</v>
      </c>
      <c r="D24" s="361"/>
      <c r="E24" s="212">
        <v>16900</v>
      </c>
      <c r="F24" s="42">
        <v>4.12840562928872E-2</v>
      </c>
      <c r="G24" s="43">
        <v>215691842.47</v>
      </c>
      <c r="H24" s="42">
        <v>3.2995568320561101E-2</v>
      </c>
      <c r="I24" s="205">
        <v>4949</v>
      </c>
      <c r="J24" s="206">
        <v>33163589.239999998</v>
      </c>
      <c r="K24" s="205">
        <v>11883</v>
      </c>
      <c r="L24" s="206">
        <v>180594632.25999999</v>
      </c>
      <c r="M24" s="205">
        <v>68</v>
      </c>
      <c r="N24" s="206">
        <v>1933620.97</v>
      </c>
      <c r="O24" s="233">
        <v>1043</v>
      </c>
      <c r="P24" s="234">
        <v>31038379.739999998</v>
      </c>
      <c r="Q24" s="233">
        <v>15857</v>
      </c>
      <c r="R24" s="234">
        <v>184653462.72999999</v>
      </c>
      <c r="S24" s="233">
        <v>15522</v>
      </c>
      <c r="T24" s="234">
        <v>191365517.69</v>
      </c>
      <c r="U24" s="233">
        <v>1378</v>
      </c>
      <c r="V24" s="234">
        <v>24326324.780000001</v>
      </c>
    </row>
    <row r="25" spans="2:22" x14ac:dyDescent="0.25">
      <c r="B25" s="94" t="s">
        <v>1089</v>
      </c>
      <c r="C25" s="599" t="s">
        <v>2</v>
      </c>
      <c r="D25" s="361"/>
      <c r="E25" s="214">
        <v>16855</v>
      </c>
      <c r="F25" s="217">
        <v>4.1174128332343997E-2</v>
      </c>
      <c r="G25" s="216">
        <v>331078227.88999999</v>
      </c>
      <c r="H25" s="217">
        <v>5.0646858790286298E-2</v>
      </c>
      <c r="I25" s="201">
        <v>4425</v>
      </c>
      <c r="J25" s="200">
        <v>34127296.310000002</v>
      </c>
      <c r="K25" s="201">
        <v>12333</v>
      </c>
      <c r="L25" s="200">
        <v>294109394.38999999</v>
      </c>
      <c r="M25" s="201">
        <v>97</v>
      </c>
      <c r="N25" s="200">
        <v>2841537.19</v>
      </c>
      <c r="O25" s="235">
        <v>3758</v>
      </c>
      <c r="P25" s="216">
        <v>122035610.94</v>
      </c>
      <c r="Q25" s="235">
        <v>13097</v>
      </c>
      <c r="R25" s="216">
        <v>209042616.94999999</v>
      </c>
      <c r="S25" s="235">
        <v>15815</v>
      </c>
      <c r="T25" s="216">
        <v>301400367.67000002</v>
      </c>
      <c r="U25" s="235">
        <v>1040</v>
      </c>
      <c r="V25" s="216">
        <v>29677860.219999999</v>
      </c>
    </row>
    <row r="26" spans="2:22" x14ac:dyDescent="0.25">
      <c r="B26" s="202" t="s">
        <v>1090</v>
      </c>
      <c r="C26" s="606" t="s">
        <v>2</v>
      </c>
      <c r="D26" s="361"/>
      <c r="E26" s="212">
        <v>10883</v>
      </c>
      <c r="F26" s="42">
        <v>2.6585466546478798E-2</v>
      </c>
      <c r="G26" s="43">
        <v>129354309.15000001</v>
      </c>
      <c r="H26" s="42">
        <v>1.9788040642804799E-2</v>
      </c>
      <c r="I26" s="205">
        <v>2433</v>
      </c>
      <c r="J26" s="206">
        <v>15379468.300000001</v>
      </c>
      <c r="K26" s="205">
        <v>8424</v>
      </c>
      <c r="L26" s="206">
        <v>113337050.67</v>
      </c>
      <c r="M26" s="205">
        <v>26</v>
      </c>
      <c r="N26" s="206">
        <v>637790.18000000005</v>
      </c>
      <c r="O26" s="233">
        <v>466</v>
      </c>
      <c r="P26" s="234">
        <v>10671350.15</v>
      </c>
      <c r="Q26" s="233">
        <v>10417</v>
      </c>
      <c r="R26" s="234">
        <v>118682959</v>
      </c>
      <c r="S26" s="233">
        <v>10631</v>
      </c>
      <c r="T26" s="234">
        <v>123371627.26000001</v>
      </c>
      <c r="U26" s="233">
        <v>252</v>
      </c>
      <c r="V26" s="234">
        <v>5982681.8899999997</v>
      </c>
    </row>
    <row r="27" spans="2:22" x14ac:dyDescent="0.25">
      <c r="B27" s="94" t="s">
        <v>1091</v>
      </c>
      <c r="C27" s="599" t="s">
        <v>2</v>
      </c>
      <c r="D27" s="361"/>
      <c r="E27" s="214">
        <v>43034</v>
      </c>
      <c r="F27" s="217">
        <v>0.105125330089237</v>
      </c>
      <c r="G27" s="216">
        <v>526829043.12</v>
      </c>
      <c r="H27" s="217">
        <v>8.0591938417603898E-2</v>
      </c>
      <c r="I27" s="201">
        <v>14199</v>
      </c>
      <c r="J27" s="200">
        <v>109196120.11</v>
      </c>
      <c r="K27" s="201">
        <v>28782</v>
      </c>
      <c r="L27" s="200">
        <v>416539032.89999998</v>
      </c>
      <c r="M27" s="201">
        <v>53</v>
      </c>
      <c r="N27" s="200">
        <v>1093890.1100000001</v>
      </c>
      <c r="O27" s="235">
        <v>302</v>
      </c>
      <c r="P27" s="216">
        <v>10682155.08</v>
      </c>
      <c r="Q27" s="235">
        <v>42732</v>
      </c>
      <c r="R27" s="216">
        <v>516146888.04000002</v>
      </c>
      <c r="S27" s="235">
        <v>42206</v>
      </c>
      <c r="T27" s="216">
        <v>507444441.48000002</v>
      </c>
      <c r="U27" s="235">
        <v>828</v>
      </c>
      <c r="V27" s="216">
        <v>19384601.640000001</v>
      </c>
    </row>
    <row r="28" spans="2:22" x14ac:dyDescent="0.25">
      <c r="B28" s="202" t="s">
        <v>1092</v>
      </c>
      <c r="C28" s="606" t="s">
        <v>2</v>
      </c>
      <c r="D28" s="361"/>
      <c r="E28" s="212">
        <v>9701</v>
      </c>
      <c r="F28" s="42">
        <v>2.3698025449544299E-2</v>
      </c>
      <c r="G28" s="43">
        <v>121543864</v>
      </c>
      <c r="H28" s="42">
        <v>1.8593233859156202E-2</v>
      </c>
      <c r="I28" s="205">
        <v>3840</v>
      </c>
      <c r="J28" s="206">
        <v>19946452.59</v>
      </c>
      <c r="K28" s="205">
        <v>5851</v>
      </c>
      <c r="L28" s="206">
        <v>101373710.69</v>
      </c>
      <c r="M28" s="205">
        <v>10</v>
      </c>
      <c r="N28" s="206">
        <v>223700.72</v>
      </c>
      <c r="O28" s="233">
        <v>561</v>
      </c>
      <c r="P28" s="234">
        <v>12034761.6</v>
      </c>
      <c r="Q28" s="233">
        <v>9140</v>
      </c>
      <c r="R28" s="234">
        <v>109509102.40000001</v>
      </c>
      <c r="S28" s="233">
        <v>9510</v>
      </c>
      <c r="T28" s="234">
        <v>118250983.81999999</v>
      </c>
      <c r="U28" s="233">
        <v>191</v>
      </c>
      <c r="V28" s="234">
        <v>3292880.18</v>
      </c>
    </row>
    <row r="29" spans="2:22" x14ac:dyDescent="0.25">
      <c r="B29" s="94" t="s">
        <v>1093</v>
      </c>
      <c r="C29" s="599" t="s">
        <v>2</v>
      </c>
      <c r="D29" s="361"/>
      <c r="E29" s="214">
        <v>33918</v>
      </c>
      <c r="F29" s="217">
        <v>8.2856368126754301E-2</v>
      </c>
      <c r="G29" s="216">
        <v>478671248.77999997</v>
      </c>
      <c r="H29" s="217">
        <v>7.3224975554675997E-2</v>
      </c>
      <c r="I29" s="201">
        <v>9318</v>
      </c>
      <c r="J29" s="200">
        <v>80229287.840000004</v>
      </c>
      <c r="K29" s="201">
        <v>24578</v>
      </c>
      <c r="L29" s="200">
        <v>397903031.98000002</v>
      </c>
      <c r="M29" s="201">
        <v>22</v>
      </c>
      <c r="N29" s="200">
        <v>538928.96</v>
      </c>
      <c r="O29" s="235">
        <v>227</v>
      </c>
      <c r="P29" s="216">
        <v>4965416.32</v>
      </c>
      <c r="Q29" s="235">
        <v>33691</v>
      </c>
      <c r="R29" s="216">
        <v>473705832.45999998</v>
      </c>
      <c r="S29" s="235">
        <v>33400</v>
      </c>
      <c r="T29" s="216">
        <v>467937866.26999998</v>
      </c>
      <c r="U29" s="235">
        <v>518</v>
      </c>
      <c r="V29" s="216">
        <v>10733382.51</v>
      </c>
    </row>
    <row r="30" spans="2:22" x14ac:dyDescent="0.25">
      <c r="B30" s="202" t="s">
        <v>1094</v>
      </c>
      <c r="C30" s="606" t="s">
        <v>2</v>
      </c>
      <c r="D30" s="361"/>
      <c r="E30" s="212">
        <v>33288</v>
      </c>
      <c r="F30" s="42">
        <v>8.1317376679149594E-2</v>
      </c>
      <c r="G30" s="43">
        <v>526443483.69</v>
      </c>
      <c r="H30" s="42">
        <v>8.0532957269459804E-2</v>
      </c>
      <c r="I30" s="205">
        <v>9224</v>
      </c>
      <c r="J30" s="206">
        <v>72923947.090000004</v>
      </c>
      <c r="K30" s="205">
        <v>24012</v>
      </c>
      <c r="L30" s="206">
        <v>451850791.79000002</v>
      </c>
      <c r="M30" s="205">
        <v>52</v>
      </c>
      <c r="N30" s="206">
        <v>1668744.81</v>
      </c>
      <c r="O30" s="233">
        <v>1584</v>
      </c>
      <c r="P30" s="234">
        <v>52833929.579999998</v>
      </c>
      <c r="Q30" s="233">
        <v>31704</v>
      </c>
      <c r="R30" s="234">
        <v>473609554.11000001</v>
      </c>
      <c r="S30" s="233">
        <v>32704</v>
      </c>
      <c r="T30" s="234">
        <v>511264212.91000003</v>
      </c>
      <c r="U30" s="233">
        <v>584</v>
      </c>
      <c r="V30" s="234">
        <v>15179270.779999999</v>
      </c>
    </row>
    <row r="31" spans="2:22" x14ac:dyDescent="0.25">
      <c r="B31" s="207" t="s">
        <v>115</v>
      </c>
      <c r="C31" s="593" t="s">
        <v>2</v>
      </c>
      <c r="D31" s="411"/>
      <c r="E31" s="218">
        <v>409359</v>
      </c>
      <c r="F31" s="219">
        <v>1</v>
      </c>
      <c r="G31" s="220">
        <v>6536994313.1300001</v>
      </c>
      <c r="H31" s="219">
        <v>1</v>
      </c>
      <c r="I31" s="210">
        <v>64490</v>
      </c>
      <c r="J31" s="211">
        <v>524861341.66000003</v>
      </c>
      <c r="K31" s="210">
        <v>343567</v>
      </c>
      <c r="L31" s="211">
        <v>5980652567.1300001</v>
      </c>
      <c r="M31" s="210">
        <v>1302</v>
      </c>
      <c r="N31" s="211">
        <v>31480404.34</v>
      </c>
      <c r="O31" s="236">
        <v>206978</v>
      </c>
      <c r="P31" s="237">
        <v>3760015483.73</v>
      </c>
      <c r="Q31" s="236">
        <v>202381</v>
      </c>
      <c r="R31" s="237">
        <v>2776978829.4000001</v>
      </c>
      <c r="S31" s="236">
        <v>393378</v>
      </c>
      <c r="T31" s="237">
        <v>6175204527.1400003</v>
      </c>
      <c r="U31" s="236">
        <v>15981</v>
      </c>
      <c r="V31" s="237">
        <v>361789785.99000001</v>
      </c>
    </row>
    <row r="32" spans="2:22" x14ac:dyDescent="0.25">
      <c r="B32" s="178" t="s">
        <v>2</v>
      </c>
      <c r="C32" s="570" t="s">
        <v>2</v>
      </c>
      <c r="D32" s="361"/>
      <c r="E32" s="179" t="s">
        <v>2</v>
      </c>
      <c r="F32" s="179" t="s">
        <v>2</v>
      </c>
      <c r="G32" s="179" t="s">
        <v>2</v>
      </c>
      <c r="H32" s="179" t="s">
        <v>2</v>
      </c>
      <c r="I32" s="179" t="s">
        <v>2</v>
      </c>
      <c r="J32" s="179" t="s">
        <v>2</v>
      </c>
      <c r="K32" s="179" t="s">
        <v>2</v>
      </c>
      <c r="L32" s="179" t="s">
        <v>2</v>
      </c>
      <c r="M32" s="179" t="s">
        <v>2</v>
      </c>
      <c r="N32" s="179" t="s">
        <v>2</v>
      </c>
      <c r="O32" s="179" t="s">
        <v>2</v>
      </c>
      <c r="P32" s="179" t="s">
        <v>2</v>
      </c>
      <c r="Q32" s="179" t="s">
        <v>2</v>
      </c>
      <c r="R32" s="179" t="s">
        <v>2</v>
      </c>
      <c r="S32" s="179" t="s">
        <v>2</v>
      </c>
      <c r="T32" s="179" t="s">
        <v>2</v>
      </c>
      <c r="U32" s="179" t="s">
        <v>2</v>
      </c>
      <c r="V32" s="179" t="s">
        <v>2</v>
      </c>
    </row>
    <row r="33" spans="2:22" x14ac:dyDescent="0.25">
      <c r="B33" s="417" t="s">
        <v>859</v>
      </c>
      <c r="C33" s="411"/>
      <c r="D33" s="402"/>
      <c r="E33" s="239" t="s">
        <v>2</v>
      </c>
      <c r="F33" s="179" t="s">
        <v>2</v>
      </c>
      <c r="G33" s="179" t="s">
        <v>2</v>
      </c>
      <c r="H33" s="179" t="s">
        <v>2</v>
      </c>
      <c r="I33" s="179" t="s">
        <v>2</v>
      </c>
      <c r="J33" s="179" t="s">
        <v>2</v>
      </c>
      <c r="K33" s="179" t="s">
        <v>2</v>
      </c>
      <c r="L33" s="179" t="s">
        <v>2</v>
      </c>
      <c r="M33" s="179" t="s">
        <v>2</v>
      </c>
      <c r="N33" s="179" t="s">
        <v>2</v>
      </c>
      <c r="O33" s="179" t="s">
        <v>2</v>
      </c>
      <c r="P33" s="179" t="s">
        <v>2</v>
      </c>
      <c r="Q33" s="179" t="s">
        <v>2</v>
      </c>
      <c r="R33" s="179" t="s">
        <v>2</v>
      </c>
      <c r="S33" s="179" t="s">
        <v>2</v>
      </c>
      <c r="T33" s="179" t="s">
        <v>2</v>
      </c>
      <c r="U33" s="179" t="s">
        <v>2</v>
      </c>
      <c r="V33" s="179" t="s">
        <v>2</v>
      </c>
    </row>
    <row r="34" spans="2:22" x14ac:dyDescent="0.25">
      <c r="B34" s="403" t="s">
        <v>1095</v>
      </c>
      <c r="C34" s="411"/>
      <c r="D34" s="402"/>
      <c r="E34" s="52">
        <v>0</v>
      </c>
      <c r="F34" s="179" t="s">
        <v>2</v>
      </c>
      <c r="G34" s="179" t="s">
        <v>2</v>
      </c>
      <c r="H34" s="179" t="s">
        <v>2</v>
      </c>
      <c r="I34" s="179" t="s">
        <v>2</v>
      </c>
      <c r="J34" s="179" t="s">
        <v>2</v>
      </c>
      <c r="K34" s="179" t="s">
        <v>2</v>
      </c>
      <c r="L34" s="179" t="s">
        <v>2</v>
      </c>
      <c r="M34" s="179" t="s">
        <v>2</v>
      </c>
      <c r="N34" s="179" t="s">
        <v>2</v>
      </c>
      <c r="O34" s="179" t="s">
        <v>2</v>
      </c>
      <c r="P34" s="179" t="s">
        <v>2</v>
      </c>
      <c r="Q34" s="179" t="s">
        <v>2</v>
      </c>
      <c r="R34" s="179" t="s">
        <v>2</v>
      </c>
      <c r="S34" s="179" t="s">
        <v>2</v>
      </c>
      <c r="T34" s="179" t="s">
        <v>2</v>
      </c>
      <c r="U34" s="179" t="s">
        <v>2</v>
      </c>
      <c r="V34" s="179" t="s">
        <v>2</v>
      </c>
    </row>
    <row r="35" spans="2:22" x14ac:dyDescent="0.25">
      <c r="B35" s="401" t="s">
        <v>1096</v>
      </c>
      <c r="C35" s="411"/>
      <c r="D35" s="402"/>
      <c r="E35" s="55">
        <v>0.161</v>
      </c>
      <c r="F35" s="179" t="s">
        <v>2</v>
      </c>
      <c r="G35" s="179" t="s">
        <v>2</v>
      </c>
      <c r="H35" s="179" t="s">
        <v>2</v>
      </c>
      <c r="I35" s="179" t="s">
        <v>2</v>
      </c>
      <c r="J35" s="179" t="s">
        <v>2</v>
      </c>
      <c r="K35" s="179" t="s">
        <v>2</v>
      </c>
      <c r="L35" s="179" t="s">
        <v>2</v>
      </c>
      <c r="M35" s="179" t="s">
        <v>2</v>
      </c>
      <c r="N35" s="179" t="s">
        <v>2</v>
      </c>
      <c r="O35" s="179" t="s">
        <v>2</v>
      </c>
      <c r="P35" s="179" t="s">
        <v>2</v>
      </c>
      <c r="Q35" s="179" t="s">
        <v>2</v>
      </c>
      <c r="R35" s="179" t="s">
        <v>2</v>
      </c>
      <c r="S35" s="179" t="s">
        <v>2</v>
      </c>
      <c r="T35" s="179" t="s">
        <v>2</v>
      </c>
      <c r="U35" s="179" t="s">
        <v>2</v>
      </c>
      <c r="V35" s="179" t="s">
        <v>2</v>
      </c>
    </row>
    <row r="36" spans="2:22" x14ac:dyDescent="0.25">
      <c r="B36" s="403" t="s">
        <v>1097</v>
      </c>
      <c r="C36" s="411"/>
      <c r="D36" s="402"/>
      <c r="E36" s="52">
        <v>6.7789328921678021E-2</v>
      </c>
      <c r="F36" s="179" t="s">
        <v>2</v>
      </c>
      <c r="G36" s="179" t="s">
        <v>2</v>
      </c>
      <c r="H36" s="179" t="s">
        <v>2</v>
      </c>
      <c r="I36" s="179" t="s">
        <v>2</v>
      </c>
      <c r="J36" s="179" t="s">
        <v>2</v>
      </c>
      <c r="K36" s="179" t="s">
        <v>2</v>
      </c>
      <c r="L36" s="179" t="s">
        <v>2</v>
      </c>
      <c r="M36" s="179" t="s">
        <v>2</v>
      </c>
      <c r="N36" s="179" t="s">
        <v>2</v>
      </c>
      <c r="O36" s="179" t="s">
        <v>2</v>
      </c>
      <c r="P36" s="179" t="s">
        <v>2</v>
      </c>
      <c r="Q36" s="179" t="s">
        <v>2</v>
      </c>
      <c r="R36" s="179" t="s">
        <v>2</v>
      </c>
      <c r="S36" s="179" t="s">
        <v>2</v>
      </c>
      <c r="T36" s="179" t="s">
        <v>2</v>
      </c>
      <c r="U36" s="179" t="s">
        <v>2</v>
      </c>
      <c r="V36" s="179" t="s">
        <v>2</v>
      </c>
    </row>
    <row r="37" spans="2:22" x14ac:dyDescent="0.25">
      <c r="B37" s="238" t="s">
        <v>2</v>
      </c>
      <c r="C37" s="655" t="s">
        <v>2</v>
      </c>
      <c r="D37" s="361"/>
      <c r="E37" s="179" t="s">
        <v>2</v>
      </c>
      <c r="F37" s="179" t="s">
        <v>2</v>
      </c>
      <c r="G37" s="179" t="s">
        <v>2</v>
      </c>
      <c r="H37" s="179" t="s">
        <v>2</v>
      </c>
      <c r="I37" s="179" t="s">
        <v>2</v>
      </c>
      <c r="J37" s="179" t="s">
        <v>2</v>
      </c>
      <c r="K37" s="179" t="s">
        <v>2</v>
      </c>
      <c r="L37" s="179" t="s">
        <v>2</v>
      </c>
      <c r="M37" s="179" t="s">
        <v>2</v>
      </c>
      <c r="N37" s="179" t="s">
        <v>2</v>
      </c>
      <c r="O37" s="179" t="s">
        <v>2</v>
      </c>
      <c r="P37" s="179" t="s">
        <v>2</v>
      </c>
      <c r="Q37" s="179" t="s">
        <v>2</v>
      </c>
      <c r="R37" s="179" t="s">
        <v>2</v>
      </c>
      <c r="S37" s="179" t="s">
        <v>2</v>
      </c>
      <c r="T37" s="179" t="s">
        <v>2</v>
      </c>
      <c r="U37" s="179" t="s">
        <v>2</v>
      </c>
      <c r="V37" s="179" t="s">
        <v>2</v>
      </c>
    </row>
    <row r="38" spans="2:22" ht="0" hidden="1" customHeight="1" x14ac:dyDescent="0.25"/>
  </sheetData>
  <sheetProtection algorithmName="SHA-512" hashValue="trGVundLGdkns1RqnwES/0KUWijTzaYQE8FbYo786yj7DBCEkwlSYJPF29sxwYJjnZYMMzwggD7leRKB9UfFDw==" saltValue="rAE1BmTOg01BOZ9N+0TNoQ==" spinCount="100000" sheet="1" objects="1" scenarios="1"/>
  <mergeCells count="49">
    <mergeCell ref="A1:C3"/>
    <mergeCell ref="D1:X1"/>
    <mergeCell ref="D2:X2"/>
    <mergeCell ref="D3:X3"/>
    <mergeCell ref="B4:W4"/>
    <mergeCell ref="C6:D6"/>
    <mergeCell ref="C7:D7"/>
    <mergeCell ref="E7:H7"/>
    <mergeCell ref="I7:N7"/>
    <mergeCell ref="O7:R7"/>
    <mergeCell ref="S7:V7"/>
    <mergeCell ref="C8:D8"/>
    <mergeCell ref="E8:H8"/>
    <mergeCell ref="I8:J8"/>
    <mergeCell ref="K8:L8"/>
    <mergeCell ref="M8:N8"/>
    <mergeCell ref="O8:P8"/>
    <mergeCell ref="Q8:R8"/>
    <mergeCell ref="S8:T8"/>
    <mergeCell ref="U8:V8"/>
    <mergeCell ref="B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B34:D34"/>
    <mergeCell ref="B35:D35"/>
    <mergeCell ref="B36:D36"/>
    <mergeCell ref="C37:D37"/>
    <mergeCell ref="C29:D29"/>
    <mergeCell ref="C30:D30"/>
    <mergeCell ref="C31:D31"/>
    <mergeCell ref="C32:D32"/>
    <mergeCell ref="B33:D33"/>
  </mergeCells>
  <pageMargins left="0.23622047244094491" right="0.23622047244094491" top="0.23622047244094491" bottom="0.23622047244094491" header="0.23622047244094491" footer="0.23622047244094491"/>
  <pageSetup scale="3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9"/>
  <sheetViews>
    <sheetView showGridLines="0" zoomScaleNormal="100" workbookViewId="0">
      <selection activeCell="U35" sqref="U35"/>
    </sheetView>
  </sheetViews>
  <sheetFormatPr baseColWidth="10" defaultColWidth="9.140625" defaultRowHeight="15" x14ac:dyDescent="0.2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x14ac:dyDescent="0.25">
      <c r="A1" s="361"/>
      <c r="B1" s="361"/>
      <c r="C1" s="361"/>
      <c r="D1" s="367" t="s">
        <v>0</v>
      </c>
      <c r="E1" s="361"/>
      <c r="F1" s="361"/>
      <c r="G1" s="361"/>
      <c r="H1" s="361"/>
      <c r="I1" s="361"/>
      <c r="J1" s="361"/>
      <c r="K1" s="361"/>
    </row>
    <row r="2" spans="1:11" ht="18" customHeight="1" x14ac:dyDescent="0.25">
      <c r="A2" s="361"/>
      <c r="B2" s="361"/>
      <c r="C2" s="361"/>
      <c r="D2" s="367" t="s">
        <v>1</v>
      </c>
      <c r="E2" s="361"/>
      <c r="F2" s="361"/>
      <c r="G2" s="361"/>
      <c r="H2" s="361"/>
      <c r="I2" s="361"/>
      <c r="J2" s="361"/>
      <c r="K2" s="361"/>
    </row>
    <row r="3" spans="1:11" ht="18" customHeight="1" x14ac:dyDescent="0.25">
      <c r="A3" s="361"/>
      <c r="B3" s="361"/>
      <c r="C3" s="361"/>
      <c r="D3" s="367" t="s">
        <v>2</v>
      </c>
      <c r="E3" s="361"/>
      <c r="F3" s="361"/>
      <c r="G3" s="361"/>
      <c r="H3" s="361"/>
      <c r="I3" s="361"/>
      <c r="J3" s="361"/>
      <c r="K3" s="361"/>
    </row>
    <row r="4" spans="1:11" ht="18" customHeight="1" x14ac:dyDescent="0.25">
      <c r="A4" s="363" t="s">
        <v>2</v>
      </c>
      <c r="B4" s="361"/>
      <c r="C4" s="364" t="s">
        <v>2</v>
      </c>
      <c r="D4" s="361"/>
      <c r="E4" s="361"/>
      <c r="F4" s="5" t="s">
        <v>2</v>
      </c>
      <c r="G4" s="364" t="s">
        <v>2</v>
      </c>
      <c r="H4" s="361"/>
      <c r="I4" s="364" t="s">
        <v>2</v>
      </c>
      <c r="J4" s="361"/>
      <c r="K4" s="5" t="s">
        <v>2</v>
      </c>
    </row>
    <row r="5" spans="1:11" ht="18" customHeight="1" x14ac:dyDescent="0.25">
      <c r="A5" s="368" t="s">
        <v>24</v>
      </c>
      <c r="B5" s="361"/>
      <c r="C5" s="364" t="s">
        <v>2</v>
      </c>
      <c r="D5" s="361"/>
      <c r="E5" s="361"/>
      <c r="F5" s="5" t="s">
        <v>2</v>
      </c>
      <c r="G5" s="364" t="s">
        <v>2</v>
      </c>
      <c r="H5" s="361"/>
      <c r="I5" s="364" t="s">
        <v>2</v>
      </c>
      <c r="J5" s="361"/>
      <c r="K5" s="5" t="s">
        <v>2</v>
      </c>
    </row>
    <row r="6" spans="1:11" ht="18" customHeight="1" x14ac:dyDescent="0.25">
      <c r="A6" s="364" t="s">
        <v>2</v>
      </c>
      <c r="B6" s="361"/>
      <c r="C6" s="364" t="s">
        <v>2</v>
      </c>
      <c r="D6" s="361"/>
      <c r="E6" s="361"/>
      <c r="F6" s="5" t="s">
        <v>2</v>
      </c>
      <c r="G6" s="364" t="s">
        <v>2</v>
      </c>
      <c r="H6" s="361"/>
      <c r="I6" s="364" t="s">
        <v>2</v>
      </c>
      <c r="J6" s="361"/>
      <c r="K6" s="5" t="s">
        <v>2</v>
      </c>
    </row>
    <row r="7" spans="1:11" ht="21.6" customHeight="1" x14ac:dyDescent="0.25">
      <c r="A7" s="387" t="s">
        <v>81</v>
      </c>
      <c r="B7" s="388"/>
      <c r="C7" s="388"/>
      <c r="D7" s="388"/>
      <c r="E7" s="388"/>
      <c r="F7" s="388"/>
      <c r="G7" s="388"/>
      <c r="H7" s="388"/>
      <c r="I7" s="388"/>
      <c r="J7" s="388"/>
      <c r="K7" s="389"/>
    </row>
    <row r="8" spans="1:11" ht="31.7" customHeight="1" x14ac:dyDescent="0.25">
      <c r="A8" s="395" t="s">
        <v>82</v>
      </c>
      <c r="B8" s="361"/>
      <c r="C8" s="396" t="s">
        <v>83</v>
      </c>
      <c r="D8" s="361"/>
      <c r="E8" s="361"/>
      <c r="F8" s="11" t="s">
        <v>2</v>
      </c>
      <c r="G8" s="392" t="s">
        <v>84</v>
      </c>
      <c r="H8" s="361"/>
      <c r="I8" s="393" t="s">
        <v>85</v>
      </c>
      <c r="J8" s="361"/>
      <c r="K8" s="361"/>
    </row>
    <row r="9" spans="1:11" ht="31.7" customHeight="1" x14ac:dyDescent="0.25">
      <c r="A9" s="390" t="s">
        <v>86</v>
      </c>
      <c r="B9" s="361"/>
      <c r="C9" s="391" t="s">
        <v>87</v>
      </c>
      <c r="D9" s="361"/>
      <c r="E9" s="361"/>
      <c r="F9" s="11" t="s">
        <v>2</v>
      </c>
      <c r="G9" s="390" t="s">
        <v>88</v>
      </c>
      <c r="H9" s="361"/>
      <c r="I9" s="391" t="s">
        <v>89</v>
      </c>
      <c r="J9" s="361"/>
      <c r="K9" s="361"/>
    </row>
    <row r="10" spans="1:11" ht="18" customHeight="1" x14ac:dyDescent="0.25">
      <c r="A10" s="392" t="s">
        <v>90</v>
      </c>
      <c r="B10" s="361"/>
      <c r="C10" s="393" t="s">
        <v>91</v>
      </c>
      <c r="D10" s="361"/>
      <c r="E10" s="361"/>
      <c r="F10" s="11" t="s">
        <v>2</v>
      </c>
      <c r="G10" s="392" t="s">
        <v>92</v>
      </c>
      <c r="H10" s="361"/>
      <c r="I10" s="393" t="s">
        <v>93</v>
      </c>
      <c r="J10" s="361"/>
      <c r="K10" s="361"/>
    </row>
    <row r="11" spans="1:11" ht="31.7" customHeight="1" x14ac:dyDescent="0.25">
      <c r="A11" s="390" t="s">
        <v>94</v>
      </c>
      <c r="B11" s="361"/>
      <c r="C11" s="391" t="s">
        <v>95</v>
      </c>
      <c r="D11" s="361"/>
      <c r="E11" s="361"/>
      <c r="F11" s="11" t="s">
        <v>2</v>
      </c>
      <c r="G11" s="390" t="s">
        <v>96</v>
      </c>
      <c r="H11" s="361"/>
      <c r="I11" s="391" t="s">
        <v>97</v>
      </c>
      <c r="J11" s="361"/>
      <c r="K11" s="361"/>
    </row>
    <row r="12" spans="1:11" ht="18" customHeight="1" x14ac:dyDescent="0.25">
      <c r="A12" s="392" t="s">
        <v>98</v>
      </c>
      <c r="B12" s="361"/>
      <c r="C12" s="394">
        <v>113</v>
      </c>
      <c r="D12" s="361"/>
      <c r="E12" s="361"/>
      <c r="F12" s="11" t="s">
        <v>2</v>
      </c>
      <c r="G12" s="392" t="s">
        <v>99</v>
      </c>
      <c r="H12" s="361"/>
      <c r="I12" s="393" t="s">
        <v>100</v>
      </c>
      <c r="J12" s="361"/>
      <c r="K12" s="361"/>
    </row>
    <row r="13" spans="1:11" ht="18" customHeight="1" x14ac:dyDescent="0.25">
      <c r="A13" s="390" t="s">
        <v>101</v>
      </c>
      <c r="B13" s="361"/>
      <c r="C13" s="391" t="s">
        <v>102</v>
      </c>
      <c r="D13" s="361"/>
      <c r="E13" s="361"/>
      <c r="F13" s="11" t="s">
        <v>2</v>
      </c>
      <c r="G13" s="390" t="s">
        <v>103</v>
      </c>
      <c r="H13" s="361"/>
      <c r="I13" s="391" t="s">
        <v>100</v>
      </c>
      <c r="J13" s="361"/>
      <c r="K13" s="361"/>
    </row>
    <row r="14" spans="1:11" ht="18" customHeight="1" x14ac:dyDescent="0.25">
      <c r="A14" s="392" t="s">
        <v>104</v>
      </c>
      <c r="B14" s="361"/>
      <c r="C14" s="393" t="s">
        <v>105</v>
      </c>
      <c r="D14" s="361"/>
      <c r="E14" s="361"/>
      <c r="F14" s="11" t="s">
        <v>2</v>
      </c>
      <c r="G14" s="392" t="s">
        <v>106</v>
      </c>
      <c r="H14" s="361"/>
      <c r="I14" s="393">
        <v>29</v>
      </c>
      <c r="J14" s="361"/>
      <c r="K14" s="361"/>
    </row>
    <row r="15" spans="1:11" ht="18" customHeight="1" x14ac:dyDescent="0.25">
      <c r="A15" s="366" t="s">
        <v>2</v>
      </c>
      <c r="B15" s="361"/>
      <c r="C15" s="366" t="s">
        <v>2</v>
      </c>
      <c r="D15" s="361"/>
      <c r="E15" s="361"/>
      <c r="F15" s="2" t="s">
        <v>2</v>
      </c>
      <c r="G15" s="366" t="s">
        <v>2</v>
      </c>
      <c r="H15" s="361"/>
      <c r="I15" s="366" t="s">
        <v>2</v>
      </c>
      <c r="J15" s="361"/>
      <c r="K15" s="2" t="s">
        <v>2</v>
      </c>
    </row>
    <row r="16" spans="1:11" ht="18" customHeight="1" x14ac:dyDescent="0.25">
      <c r="A16" s="387" t="s">
        <v>107</v>
      </c>
      <c r="B16" s="388"/>
      <c r="C16" s="388"/>
      <c r="D16" s="388"/>
      <c r="E16" s="388"/>
      <c r="F16" s="388"/>
      <c r="G16" s="388"/>
      <c r="H16" s="388"/>
      <c r="I16" s="388"/>
      <c r="J16" s="388"/>
      <c r="K16" s="389"/>
    </row>
    <row r="17" spans="1:11" ht="0" hidden="1" customHeight="1" x14ac:dyDescent="0.25"/>
    <row r="18" spans="1:11" ht="17.100000000000001" customHeight="1" x14ac:dyDescent="0.25"/>
    <row r="19" spans="1:11" ht="37.5" customHeight="1" x14ac:dyDescent="0.25">
      <c r="A19" s="12" t="s">
        <v>108</v>
      </c>
      <c r="B19" s="386" t="s">
        <v>109</v>
      </c>
      <c r="C19" s="361"/>
      <c r="D19" s="361"/>
      <c r="E19" s="386" t="s">
        <v>110</v>
      </c>
      <c r="F19" s="361"/>
      <c r="G19" s="361"/>
      <c r="H19" s="386" t="s">
        <v>111</v>
      </c>
      <c r="I19" s="361"/>
      <c r="J19" s="386" t="s">
        <v>112</v>
      </c>
      <c r="K19" s="361"/>
    </row>
    <row r="20" spans="1:11" x14ac:dyDescent="0.25">
      <c r="A20" s="13" t="s">
        <v>113</v>
      </c>
      <c r="B20" s="380">
        <v>217320</v>
      </c>
      <c r="C20" s="361"/>
      <c r="D20" s="361"/>
      <c r="E20" s="381">
        <v>0.520797636136627</v>
      </c>
      <c r="F20" s="361"/>
      <c r="G20" s="361"/>
      <c r="H20" s="382">
        <v>3936484885.7199998</v>
      </c>
      <c r="I20" s="361"/>
      <c r="J20" s="381">
        <v>0.5924000962872048</v>
      </c>
      <c r="K20" s="361"/>
    </row>
    <row r="21" spans="1:11" x14ac:dyDescent="0.25">
      <c r="A21" s="14" t="s">
        <v>114</v>
      </c>
      <c r="B21" s="383">
        <v>199963</v>
      </c>
      <c r="C21" s="361"/>
      <c r="D21" s="361"/>
      <c r="E21" s="384">
        <v>0.479202363863373</v>
      </c>
      <c r="F21" s="361"/>
      <c r="G21" s="361"/>
      <c r="H21" s="385">
        <v>2708491896.6799998</v>
      </c>
      <c r="I21" s="361"/>
      <c r="J21" s="384">
        <v>0.40759990371279525</v>
      </c>
      <c r="K21" s="361"/>
    </row>
    <row r="22" spans="1:11" x14ac:dyDescent="0.25">
      <c r="A22" s="15" t="s">
        <v>115</v>
      </c>
      <c r="B22" s="375">
        <v>417283</v>
      </c>
      <c r="C22" s="361"/>
      <c r="D22" s="361"/>
      <c r="E22" s="376">
        <v>1</v>
      </c>
      <c r="F22" s="361"/>
      <c r="G22" s="361"/>
      <c r="H22" s="377">
        <v>6644976782.3999996</v>
      </c>
      <c r="I22" s="361"/>
      <c r="J22" s="376">
        <v>1</v>
      </c>
      <c r="K22" s="361"/>
    </row>
    <row r="23" spans="1:11" x14ac:dyDescent="0.25">
      <c r="A23" s="2" t="s">
        <v>2</v>
      </c>
      <c r="B23" s="378" t="s">
        <v>2</v>
      </c>
      <c r="C23" s="361"/>
      <c r="D23" s="361"/>
      <c r="E23" s="379" t="s">
        <v>2</v>
      </c>
      <c r="F23" s="361"/>
      <c r="G23" s="361"/>
      <c r="H23" s="379" t="s">
        <v>2</v>
      </c>
      <c r="I23" s="361"/>
      <c r="J23" s="379" t="s">
        <v>2</v>
      </c>
      <c r="K23" s="361"/>
    </row>
    <row r="24" spans="1:11" ht="37.5" customHeight="1" x14ac:dyDescent="0.25">
      <c r="A24" s="12" t="s">
        <v>116</v>
      </c>
      <c r="B24" s="386" t="s">
        <v>109</v>
      </c>
      <c r="C24" s="361"/>
      <c r="D24" s="361"/>
      <c r="E24" s="386" t="s">
        <v>110</v>
      </c>
      <c r="F24" s="361"/>
      <c r="G24" s="361"/>
      <c r="H24" s="386" t="s">
        <v>111</v>
      </c>
      <c r="I24" s="361"/>
      <c r="J24" s="386" t="s">
        <v>112</v>
      </c>
      <c r="K24" s="361"/>
    </row>
    <row r="25" spans="1:11" x14ac:dyDescent="0.25">
      <c r="A25" s="13" t="s">
        <v>117</v>
      </c>
      <c r="B25" s="380">
        <v>63709</v>
      </c>
      <c r="C25" s="361"/>
      <c r="D25" s="361"/>
      <c r="E25" s="381">
        <v>0.15267576201283101</v>
      </c>
      <c r="F25" s="361"/>
      <c r="G25" s="361"/>
      <c r="H25" s="382">
        <v>538989936.85000002</v>
      </c>
      <c r="I25" s="361"/>
      <c r="J25" s="381">
        <v>8.1112388274640485E-2</v>
      </c>
      <c r="K25" s="361"/>
    </row>
    <row r="26" spans="1:11" x14ac:dyDescent="0.25">
      <c r="A26" s="14" t="s">
        <v>118</v>
      </c>
      <c r="B26" s="383">
        <v>353574</v>
      </c>
      <c r="C26" s="361"/>
      <c r="D26" s="361"/>
      <c r="E26" s="384">
        <v>0.84732423798716905</v>
      </c>
      <c r="F26" s="361"/>
      <c r="G26" s="361"/>
      <c r="H26" s="385">
        <v>6105986845.5500002</v>
      </c>
      <c r="I26" s="361"/>
      <c r="J26" s="384">
        <v>0.91888761172535949</v>
      </c>
      <c r="K26" s="361"/>
    </row>
    <row r="27" spans="1:11" x14ac:dyDescent="0.25">
      <c r="A27" s="15" t="s">
        <v>115</v>
      </c>
      <c r="B27" s="375">
        <v>417283</v>
      </c>
      <c r="C27" s="361"/>
      <c r="D27" s="361"/>
      <c r="E27" s="376">
        <v>1</v>
      </c>
      <c r="F27" s="361"/>
      <c r="G27" s="361"/>
      <c r="H27" s="377">
        <v>6644976782.3999996</v>
      </c>
      <c r="I27" s="361"/>
      <c r="J27" s="376">
        <v>1</v>
      </c>
      <c r="K27" s="361"/>
    </row>
    <row r="28" spans="1:11" x14ac:dyDescent="0.25">
      <c r="A28" s="2" t="s">
        <v>2</v>
      </c>
      <c r="B28" s="378" t="s">
        <v>2</v>
      </c>
      <c r="C28" s="361"/>
      <c r="D28" s="361"/>
      <c r="E28" s="379" t="s">
        <v>2</v>
      </c>
      <c r="F28" s="361"/>
      <c r="G28" s="361"/>
      <c r="H28" s="379" t="s">
        <v>2</v>
      </c>
      <c r="I28" s="361"/>
      <c r="J28" s="379" t="s">
        <v>2</v>
      </c>
      <c r="K28" s="361"/>
    </row>
    <row r="29" spans="1:11" ht="0" hidden="1" customHeight="1" x14ac:dyDescent="0.25"/>
  </sheetData>
  <sheetProtection algorithmName="SHA-512" hashValue="pu9ZZfIl8ZfcAqtSKI+movz2/FtgKMY1qWoFThVZzn2KR0kManbwxLrtBnI6GuuGmWp7fL/1DbvzspVCEMB6MA==" saltValue="6FPMjulh/B10iGoVeIgDnA==" spinCount="100000" sheet="1" objects="1" scenarios="1"/>
  <mergeCells count="90">
    <mergeCell ref="A1:C3"/>
    <mergeCell ref="D1:K1"/>
    <mergeCell ref="D2:K2"/>
    <mergeCell ref="D3:K3"/>
    <mergeCell ref="A4:B4"/>
    <mergeCell ref="C4:E4"/>
    <mergeCell ref="G4:H4"/>
    <mergeCell ref="I4:J4"/>
    <mergeCell ref="A5:B5"/>
    <mergeCell ref="C5:E5"/>
    <mergeCell ref="G5:H5"/>
    <mergeCell ref="I5:J5"/>
    <mergeCell ref="A6:B6"/>
    <mergeCell ref="C6:E6"/>
    <mergeCell ref="G6:H6"/>
    <mergeCell ref="I6:J6"/>
    <mergeCell ref="A7:K7"/>
    <mergeCell ref="A8:B8"/>
    <mergeCell ref="C8:E8"/>
    <mergeCell ref="G8:H8"/>
    <mergeCell ref="I8:K8"/>
    <mergeCell ref="A9:B9"/>
    <mergeCell ref="C9:E9"/>
    <mergeCell ref="G9:H9"/>
    <mergeCell ref="I9:K9"/>
    <mergeCell ref="A10:B10"/>
    <mergeCell ref="C10:E10"/>
    <mergeCell ref="G10:H10"/>
    <mergeCell ref="I10:K10"/>
    <mergeCell ref="A11:B11"/>
    <mergeCell ref="C11:E11"/>
    <mergeCell ref="G11:H11"/>
    <mergeCell ref="I11:K11"/>
    <mergeCell ref="A12:B12"/>
    <mergeCell ref="C12:E12"/>
    <mergeCell ref="G12:H12"/>
    <mergeCell ref="I12:K12"/>
    <mergeCell ref="A13:B13"/>
    <mergeCell ref="C13:E13"/>
    <mergeCell ref="G13:H13"/>
    <mergeCell ref="I13:K13"/>
    <mergeCell ref="A14:B14"/>
    <mergeCell ref="C14:E14"/>
    <mergeCell ref="G14:H14"/>
    <mergeCell ref="I14:K14"/>
    <mergeCell ref="A15:B15"/>
    <mergeCell ref="C15:E15"/>
    <mergeCell ref="G15:H15"/>
    <mergeCell ref="I15:J15"/>
    <mergeCell ref="A16:K16"/>
    <mergeCell ref="B19:D19"/>
    <mergeCell ref="E19:G19"/>
    <mergeCell ref="H19:I19"/>
    <mergeCell ref="J19:K19"/>
    <mergeCell ref="B20:D20"/>
    <mergeCell ref="E20:G20"/>
    <mergeCell ref="H20:I20"/>
    <mergeCell ref="J20:K20"/>
    <mergeCell ref="B21:D21"/>
    <mergeCell ref="E21:G21"/>
    <mergeCell ref="H21:I21"/>
    <mergeCell ref="J21:K21"/>
    <mergeCell ref="B22:D22"/>
    <mergeCell ref="E22:G22"/>
    <mergeCell ref="H22:I22"/>
    <mergeCell ref="J22:K22"/>
    <mergeCell ref="B23:D23"/>
    <mergeCell ref="E23:G23"/>
    <mergeCell ref="H23:I23"/>
    <mergeCell ref="J23:K23"/>
    <mergeCell ref="B24:D24"/>
    <mergeCell ref="E24:G24"/>
    <mergeCell ref="H24:I24"/>
    <mergeCell ref="J24:K24"/>
    <mergeCell ref="B25:D25"/>
    <mergeCell ref="E25:G25"/>
    <mergeCell ref="H25:I25"/>
    <mergeCell ref="J25:K25"/>
    <mergeCell ref="B26:D26"/>
    <mergeCell ref="E26:G26"/>
    <mergeCell ref="H26:I26"/>
    <mergeCell ref="J26:K26"/>
    <mergeCell ref="B27:D27"/>
    <mergeCell ref="E27:G27"/>
    <mergeCell ref="H27:I27"/>
    <mergeCell ref="J27:K27"/>
    <mergeCell ref="B28:D28"/>
    <mergeCell ref="E28:G28"/>
    <mergeCell ref="H28:I28"/>
    <mergeCell ref="J28:K28"/>
  </mergeCells>
  <pageMargins left="0.23622047244094491" right="0.23622047244094491" top="0.23622047244094491" bottom="0.23622047244094491" header="0.23622047244094491" footer="0.23622047244094491"/>
  <pageSetup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W33"/>
  <sheetViews>
    <sheetView showGridLines="0" zoomScaleNormal="100" workbookViewId="0">
      <selection activeCell="D7" sqref="D7"/>
    </sheetView>
  </sheetViews>
  <sheetFormatPr baseColWidth="10" defaultColWidth="9.140625" defaultRowHeight="15" x14ac:dyDescent="0.2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54.85546875" customWidth="1"/>
  </cols>
  <sheetData>
    <row r="1" spans="1:23" ht="18" customHeight="1" x14ac:dyDescent="0.25">
      <c r="A1" s="361"/>
      <c r="B1" s="361"/>
      <c r="C1" s="367" t="s">
        <v>0</v>
      </c>
      <c r="D1" s="361"/>
      <c r="E1" s="361"/>
      <c r="F1" s="361"/>
      <c r="G1" s="361"/>
      <c r="H1" s="361"/>
      <c r="I1" s="361"/>
      <c r="J1" s="361"/>
      <c r="K1" s="361"/>
      <c r="L1" s="361"/>
      <c r="M1" s="361"/>
      <c r="N1" s="361"/>
      <c r="O1" s="361"/>
      <c r="P1" s="361"/>
      <c r="Q1" s="361"/>
      <c r="R1" s="361"/>
      <c r="S1" s="361"/>
      <c r="T1" s="361"/>
      <c r="U1" s="361"/>
      <c r="V1" s="361"/>
      <c r="W1" s="361"/>
    </row>
    <row r="2" spans="1:23" ht="18" customHeight="1" x14ac:dyDescent="0.25">
      <c r="A2" s="361"/>
      <c r="B2" s="361"/>
      <c r="C2" s="367" t="s">
        <v>1</v>
      </c>
      <c r="D2" s="361"/>
      <c r="E2" s="361"/>
      <c r="F2" s="361"/>
      <c r="G2" s="361"/>
      <c r="H2" s="361"/>
      <c r="I2" s="361"/>
      <c r="J2" s="361"/>
      <c r="K2" s="361"/>
      <c r="L2" s="361"/>
      <c r="M2" s="361"/>
      <c r="N2" s="361"/>
      <c r="O2" s="361"/>
      <c r="P2" s="361"/>
      <c r="Q2" s="361"/>
      <c r="R2" s="361"/>
      <c r="S2" s="361"/>
      <c r="T2" s="361"/>
      <c r="U2" s="361"/>
      <c r="V2" s="361"/>
      <c r="W2" s="361"/>
    </row>
    <row r="3" spans="1:23" ht="18" customHeight="1" x14ac:dyDescent="0.25">
      <c r="A3" s="361"/>
      <c r="B3" s="361"/>
      <c r="C3" s="367" t="s">
        <v>2</v>
      </c>
      <c r="D3" s="361"/>
      <c r="E3" s="361"/>
      <c r="F3" s="361"/>
      <c r="G3" s="361"/>
      <c r="H3" s="361"/>
      <c r="I3" s="361"/>
      <c r="J3" s="361"/>
      <c r="K3" s="361"/>
      <c r="L3" s="361"/>
      <c r="M3" s="361"/>
      <c r="N3" s="361"/>
      <c r="O3" s="361"/>
      <c r="P3" s="361"/>
      <c r="Q3" s="361"/>
      <c r="R3" s="361"/>
      <c r="S3" s="361"/>
      <c r="T3" s="361"/>
      <c r="U3" s="361"/>
      <c r="V3" s="361"/>
      <c r="W3" s="361"/>
    </row>
    <row r="4" spans="1:23" ht="18" customHeight="1" x14ac:dyDescent="0.25">
      <c r="B4" s="368" t="s">
        <v>78</v>
      </c>
      <c r="C4" s="361"/>
      <c r="D4" s="361"/>
      <c r="E4" s="361"/>
      <c r="F4" s="361"/>
      <c r="G4" s="361"/>
      <c r="H4" s="361"/>
      <c r="I4" s="361"/>
      <c r="J4" s="361"/>
      <c r="K4" s="361"/>
      <c r="L4" s="361"/>
      <c r="M4" s="361"/>
      <c r="N4" s="361"/>
      <c r="O4" s="361"/>
      <c r="P4" s="361"/>
      <c r="Q4" s="361"/>
      <c r="R4" s="361"/>
      <c r="S4" s="361"/>
      <c r="T4" s="361"/>
      <c r="U4" s="361"/>
      <c r="V4" s="361"/>
      <c r="W4" s="361"/>
    </row>
    <row r="5" spans="1:23" ht="3.6" customHeight="1" x14ac:dyDescent="0.25"/>
    <row r="6" spans="1:23" x14ac:dyDescent="0.25">
      <c r="B6" s="570" t="s">
        <v>2</v>
      </c>
      <c r="C6" s="361"/>
      <c r="D6" s="178" t="s">
        <v>2</v>
      </c>
      <c r="E6" s="179" t="s">
        <v>2</v>
      </c>
      <c r="F6" s="179" t="s">
        <v>2</v>
      </c>
      <c r="G6" s="179" t="s">
        <v>2</v>
      </c>
      <c r="H6" s="179" t="s">
        <v>2</v>
      </c>
      <c r="I6" s="179" t="s">
        <v>2</v>
      </c>
      <c r="J6" s="179" t="s">
        <v>2</v>
      </c>
      <c r="K6" s="179" t="s">
        <v>2</v>
      </c>
      <c r="L6" s="179" t="s">
        <v>2</v>
      </c>
      <c r="M6" s="179" t="s">
        <v>2</v>
      </c>
      <c r="N6" s="179" t="s">
        <v>2</v>
      </c>
      <c r="O6" s="179" t="s">
        <v>2</v>
      </c>
      <c r="P6" s="179" t="s">
        <v>2</v>
      </c>
      <c r="Q6" s="179" t="s">
        <v>2</v>
      </c>
      <c r="R6" s="179" t="s">
        <v>2</v>
      </c>
      <c r="S6" s="179" t="s">
        <v>2</v>
      </c>
      <c r="T6" s="179" t="s">
        <v>2</v>
      </c>
      <c r="U6" s="179" t="s">
        <v>2</v>
      </c>
      <c r="V6" s="179" t="s">
        <v>2</v>
      </c>
    </row>
    <row r="7" spans="1:23" x14ac:dyDescent="0.25">
      <c r="B7" s="658" t="s">
        <v>2</v>
      </c>
      <c r="C7" s="361"/>
      <c r="D7" s="232" t="s">
        <v>2</v>
      </c>
      <c r="E7" s="664" t="s">
        <v>839</v>
      </c>
      <c r="F7" s="557"/>
      <c r="G7" s="557"/>
      <c r="H7" s="558"/>
      <c r="I7" s="569" t="s">
        <v>668</v>
      </c>
      <c r="J7" s="411"/>
      <c r="K7" s="411"/>
      <c r="L7" s="411"/>
      <c r="M7" s="411"/>
      <c r="N7" s="402"/>
      <c r="O7" s="569" t="s">
        <v>108</v>
      </c>
      <c r="P7" s="411"/>
      <c r="Q7" s="411"/>
      <c r="R7" s="402"/>
      <c r="S7" s="569" t="s">
        <v>669</v>
      </c>
      <c r="T7" s="411"/>
      <c r="U7" s="411"/>
      <c r="V7" s="402"/>
    </row>
    <row r="8" spans="1:23" x14ac:dyDescent="0.25">
      <c r="D8" s="232" t="s">
        <v>2</v>
      </c>
      <c r="E8" s="659" t="s">
        <v>2</v>
      </c>
      <c r="F8" s="361"/>
      <c r="G8" s="361"/>
      <c r="H8" s="373"/>
      <c r="I8" s="569" t="s">
        <v>670</v>
      </c>
      <c r="J8" s="402"/>
      <c r="K8" s="569" t="s">
        <v>671</v>
      </c>
      <c r="L8" s="402"/>
      <c r="M8" s="569" t="s">
        <v>672</v>
      </c>
      <c r="N8" s="402"/>
      <c r="O8" s="569" t="s">
        <v>673</v>
      </c>
      <c r="P8" s="402"/>
      <c r="Q8" s="569" t="s">
        <v>674</v>
      </c>
      <c r="R8" s="402"/>
      <c r="S8" s="569" t="s">
        <v>675</v>
      </c>
      <c r="T8" s="402"/>
      <c r="U8" s="569" t="s">
        <v>676</v>
      </c>
      <c r="V8" s="402"/>
    </row>
    <row r="9" spans="1:23" ht="60" x14ac:dyDescent="0.25">
      <c r="B9" s="408" t="s">
        <v>1098</v>
      </c>
      <c r="C9" s="411"/>
      <c r="D9" s="402"/>
      <c r="E9" s="39" t="s">
        <v>678</v>
      </c>
      <c r="F9" s="39" t="s">
        <v>110</v>
      </c>
      <c r="G9" s="39" t="s">
        <v>111</v>
      </c>
      <c r="H9" s="39" t="s">
        <v>689</v>
      </c>
      <c r="I9" s="180" t="s">
        <v>678</v>
      </c>
      <c r="J9" s="180" t="s">
        <v>111</v>
      </c>
      <c r="K9" s="180" t="s">
        <v>678</v>
      </c>
      <c r="L9" s="180" t="s">
        <v>111</v>
      </c>
      <c r="M9" s="180" t="s">
        <v>678</v>
      </c>
      <c r="N9" s="180" t="s">
        <v>111</v>
      </c>
      <c r="O9" s="180" t="s">
        <v>678</v>
      </c>
      <c r="P9" s="180" t="s">
        <v>111</v>
      </c>
      <c r="Q9" s="180" t="s">
        <v>678</v>
      </c>
      <c r="R9" s="180" t="s">
        <v>111</v>
      </c>
      <c r="S9" s="180" t="s">
        <v>678</v>
      </c>
      <c r="T9" s="180" t="s">
        <v>111</v>
      </c>
      <c r="U9" s="180" t="s">
        <v>678</v>
      </c>
      <c r="V9" s="180" t="s">
        <v>111</v>
      </c>
    </row>
    <row r="10" spans="1:23" x14ac:dyDescent="0.25">
      <c r="B10" s="606" t="s">
        <v>1099</v>
      </c>
      <c r="C10" s="361"/>
      <c r="D10" s="241" t="s">
        <v>2</v>
      </c>
      <c r="E10" s="212">
        <v>21901</v>
      </c>
      <c r="F10" s="42">
        <v>5.3500716974587102E-2</v>
      </c>
      <c r="G10" s="43">
        <v>210186582.09</v>
      </c>
      <c r="H10" s="42">
        <v>3.2153398339023503E-2</v>
      </c>
      <c r="I10" s="205">
        <v>10997</v>
      </c>
      <c r="J10" s="206">
        <v>68097143.730000004</v>
      </c>
      <c r="K10" s="205">
        <v>10887</v>
      </c>
      <c r="L10" s="206">
        <v>141783327.27000001</v>
      </c>
      <c r="M10" s="205">
        <v>17</v>
      </c>
      <c r="N10" s="206">
        <v>306111.09000000003</v>
      </c>
      <c r="O10" s="233">
        <v>602</v>
      </c>
      <c r="P10" s="234">
        <v>10858136.9</v>
      </c>
      <c r="Q10" s="233">
        <v>21299</v>
      </c>
      <c r="R10" s="234">
        <v>199328445.19</v>
      </c>
      <c r="S10" s="233">
        <v>21286</v>
      </c>
      <c r="T10" s="234">
        <v>200100304.80000001</v>
      </c>
      <c r="U10" s="233">
        <v>615</v>
      </c>
      <c r="V10" s="234">
        <v>10086277.289999999</v>
      </c>
    </row>
    <row r="11" spans="1:23" x14ac:dyDescent="0.25">
      <c r="B11" s="599" t="s">
        <v>1100</v>
      </c>
      <c r="C11" s="361"/>
      <c r="D11" s="242" t="s">
        <v>2</v>
      </c>
      <c r="E11" s="214">
        <v>49487</v>
      </c>
      <c r="F11" s="217">
        <v>0.12088899963113101</v>
      </c>
      <c r="G11" s="216">
        <v>607391695.13999999</v>
      </c>
      <c r="H11" s="217">
        <v>9.2916050717684204E-2</v>
      </c>
      <c r="I11" s="201">
        <v>7326</v>
      </c>
      <c r="J11" s="200">
        <v>60654385.740000002</v>
      </c>
      <c r="K11" s="201">
        <v>42137</v>
      </c>
      <c r="L11" s="200">
        <v>546133331.10000002</v>
      </c>
      <c r="M11" s="201">
        <v>24</v>
      </c>
      <c r="N11" s="200">
        <v>603978.30000000005</v>
      </c>
      <c r="O11" s="235">
        <v>11321</v>
      </c>
      <c r="P11" s="216">
        <v>161837567.53</v>
      </c>
      <c r="Q11" s="235">
        <v>38166</v>
      </c>
      <c r="R11" s="216">
        <v>445554127.61000001</v>
      </c>
      <c r="S11" s="235">
        <v>48825</v>
      </c>
      <c r="T11" s="216">
        <v>593576060.95000005</v>
      </c>
      <c r="U11" s="235">
        <v>662</v>
      </c>
      <c r="V11" s="216">
        <v>13815634.189999999</v>
      </c>
    </row>
    <row r="12" spans="1:23" x14ac:dyDescent="0.25">
      <c r="B12" s="606" t="s">
        <v>1101</v>
      </c>
      <c r="C12" s="361"/>
      <c r="D12" s="241" t="s">
        <v>2</v>
      </c>
      <c r="E12" s="212">
        <v>46785</v>
      </c>
      <c r="F12" s="42">
        <v>0.11428843631140399</v>
      </c>
      <c r="G12" s="43">
        <v>608853660.11000001</v>
      </c>
      <c r="H12" s="42">
        <v>9.3139695545868206E-2</v>
      </c>
      <c r="I12" s="205">
        <v>4875</v>
      </c>
      <c r="J12" s="206">
        <v>39082192.82</v>
      </c>
      <c r="K12" s="205">
        <v>41881</v>
      </c>
      <c r="L12" s="206">
        <v>569085159.82000005</v>
      </c>
      <c r="M12" s="205">
        <v>29</v>
      </c>
      <c r="N12" s="206">
        <v>686307.47</v>
      </c>
      <c r="O12" s="233">
        <v>18851</v>
      </c>
      <c r="P12" s="234">
        <v>263366516.16999999</v>
      </c>
      <c r="Q12" s="233">
        <v>27934</v>
      </c>
      <c r="R12" s="234">
        <v>345487143.94</v>
      </c>
      <c r="S12" s="233">
        <v>46114</v>
      </c>
      <c r="T12" s="234">
        <v>595946401.26999998</v>
      </c>
      <c r="U12" s="233">
        <v>671</v>
      </c>
      <c r="V12" s="234">
        <v>12907258.84</v>
      </c>
    </row>
    <row r="13" spans="1:23" x14ac:dyDescent="0.25">
      <c r="B13" s="599" t="s">
        <v>1102</v>
      </c>
      <c r="C13" s="361"/>
      <c r="D13" s="242" t="s">
        <v>2</v>
      </c>
      <c r="E13" s="214">
        <v>51205</v>
      </c>
      <c r="F13" s="217">
        <v>0.12508580488031301</v>
      </c>
      <c r="G13" s="216">
        <v>709856143.67999995</v>
      </c>
      <c r="H13" s="217">
        <v>0.108590601379935</v>
      </c>
      <c r="I13" s="201">
        <v>4379</v>
      </c>
      <c r="J13" s="200">
        <v>35155921.399999999</v>
      </c>
      <c r="K13" s="201">
        <v>46783</v>
      </c>
      <c r="L13" s="200">
        <v>673621770.98000002</v>
      </c>
      <c r="M13" s="201">
        <v>43</v>
      </c>
      <c r="N13" s="200">
        <v>1078451.3</v>
      </c>
      <c r="O13" s="235">
        <v>26758</v>
      </c>
      <c r="P13" s="216">
        <v>386438070.75999999</v>
      </c>
      <c r="Q13" s="235">
        <v>24447</v>
      </c>
      <c r="R13" s="216">
        <v>323418072.92000002</v>
      </c>
      <c r="S13" s="235">
        <v>50382</v>
      </c>
      <c r="T13" s="216">
        <v>694279815.71000004</v>
      </c>
      <c r="U13" s="235">
        <v>823</v>
      </c>
      <c r="V13" s="216">
        <v>15576327.970000001</v>
      </c>
    </row>
    <row r="14" spans="1:23" x14ac:dyDescent="0.25">
      <c r="B14" s="606" t="s">
        <v>1103</v>
      </c>
      <c r="C14" s="361"/>
      <c r="D14" s="241" t="s">
        <v>2</v>
      </c>
      <c r="E14" s="212">
        <v>48347</v>
      </c>
      <c r="F14" s="42">
        <v>0.11810415796403601</v>
      </c>
      <c r="G14" s="43">
        <v>717069740.03999996</v>
      </c>
      <c r="H14" s="42">
        <v>0.109694104919094</v>
      </c>
      <c r="I14" s="205">
        <v>4138</v>
      </c>
      <c r="J14" s="206">
        <v>32860681.600000001</v>
      </c>
      <c r="K14" s="205">
        <v>44163</v>
      </c>
      <c r="L14" s="206">
        <v>683275780.49000001</v>
      </c>
      <c r="M14" s="205">
        <v>46</v>
      </c>
      <c r="N14" s="206">
        <v>933277.95</v>
      </c>
      <c r="O14" s="233">
        <v>29198</v>
      </c>
      <c r="P14" s="234">
        <v>447249796.97000003</v>
      </c>
      <c r="Q14" s="233">
        <v>19149</v>
      </c>
      <c r="R14" s="234">
        <v>269819943.06999999</v>
      </c>
      <c r="S14" s="233">
        <v>47179</v>
      </c>
      <c r="T14" s="234">
        <v>699603319.89999998</v>
      </c>
      <c r="U14" s="233">
        <v>1168</v>
      </c>
      <c r="V14" s="234">
        <v>17466420.140000001</v>
      </c>
    </row>
    <row r="15" spans="1:23" x14ac:dyDescent="0.25">
      <c r="B15" s="599" t="s">
        <v>1104</v>
      </c>
      <c r="C15" s="361"/>
      <c r="D15" s="242" t="s">
        <v>2</v>
      </c>
      <c r="E15" s="214">
        <v>43859</v>
      </c>
      <c r="F15" s="217">
        <v>0.107140676032529</v>
      </c>
      <c r="G15" s="216">
        <v>705083057.41999996</v>
      </c>
      <c r="H15" s="217">
        <v>0.107860436103454</v>
      </c>
      <c r="I15" s="201">
        <v>4288</v>
      </c>
      <c r="J15" s="200">
        <v>35889832.280000001</v>
      </c>
      <c r="K15" s="201">
        <v>39493</v>
      </c>
      <c r="L15" s="200">
        <v>667504839.60000002</v>
      </c>
      <c r="M15" s="201">
        <v>78</v>
      </c>
      <c r="N15" s="200">
        <v>1688385.54</v>
      </c>
      <c r="O15" s="235">
        <v>27169</v>
      </c>
      <c r="P15" s="216">
        <v>454851492.56999999</v>
      </c>
      <c r="Q15" s="235">
        <v>16690</v>
      </c>
      <c r="R15" s="216">
        <v>250231564.84999999</v>
      </c>
      <c r="S15" s="235">
        <v>42450</v>
      </c>
      <c r="T15" s="216">
        <v>672527059.80999994</v>
      </c>
      <c r="U15" s="235">
        <v>1409</v>
      </c>
      <c r="V15" s="216">
        <v>32555997.609999999</v>
      </c>
    </row>
    <row r="16" spans="1:23" x14ac:dyDescent="0.25">
      <c r="B16" s="606" t="s">
        <v>1105</v>
      </c>
      <c r="C16" s="361"/>
      <c r="D16" s="241" t="s">
        <v>2</v>
      </c>
      <c r="E16" s="212">
        <v>33878</v>
      </c>
      <c r="F16" s="42">
        <v>8.2758654384049196E-2</v>
      </c>
      <c r="G16" s="43">
        <v>566308321.08000004</v>
      </c>
      <c r="H16" s="42">
        <v>8.6631300862925795E-2</v>
      </c>
      <c r="I16" s="205">
        <v>3246</v>
      </c>
      <c r="J16" s="206">
        <v>27318613.859999999</v>
      </c>
      <c r="K16" s="205">
        <v>30524</v>
      </c>
      <c r="L16" s="206">
        <v>536599376.19</v>
      </c>
      <c r="M16" s="205">
        <v>108</v>
      </c>
      <c r="N16" s="206">
        <v>2390331.0299999998</v>
      </c>
      <c r="O16" s="233">
        <v>22504</v>
      </c>
      <c r="P16" s="234">
        <v>389683113.72000003</v>
      </c>
      <c r="Q16" s="233">
        <v>11374</v>
      </c>
      <c r="R16" s="234">
        <v>176625207.36000001</v>
      </c>
      <c r="S16" s="233">
        <v>32772</v>
      </c>
      <c r="T16" s="234">
        <v>544386431.62</v>
      </c>
      <c r="U16" s="233">
        <v>1106</v>
      </c>
      <c r="V16" s="234">
        <v>21921889.460000001</v>
      </c>
    </row>
    <row r="17" spans="2:22" x14ac:dyDescent="0.25">
      <c r="B17" s="599" t="s">
        <v>1106</v>
      </c>
      <c r="C17" s="361"/>
      <c r="D17" s="242" t="s">
        <v>2</v>
      </c>
      <c r="E17" s="214">
        <v>25268</v>
      </c>
      <c r="F17" s="217">
        <v>6.1725771266785398E-2</v>
      </c>
      <c r="G17" s="216">
        <v>450256978.56999999</v>
      </c>
      <c r="H17" s="217">
        <v>6.8878288247188502E-2</v>
      </c>
      <c r="I17" s="201">
        <v>2600</v>
      </c>
      <c r="J17" s="200">
        <v>21611274.370000001</v>
      </c>
      <c r="K17" s="201">
        <v>22539</v>
      </c>
      <c r="L17" s="200">
        <v>425818758.56999999</v>
      </c>
      <c r="M17" s="201">
        <v>129</v>
      </c>
      <c r="N17" s="200">
        <v>2826945.63</v>
      </c>
      <c r="O17" s="235">
        <v>17442</v>
      </c>
      <c r="P17" s="216">
        <v>326214348.87</v>
      </c>
      <c r="Q17" s="235">
        <v>7826</v>
      </c>
      <c r="R17" s="216">
        <v>124042629.7</v>
      </c>
      <c r="S17" s="235">
        <v>24298</v>
      </c>
      <c r="T17" s="216">
        <v>430792141.93000001</v>
      </c>
      <c r="U17" s="235">
        <v>970</v>
      </c>
      <c r="V17" s="216">
        <v>19464836.640000001</v>
      </c>
    </row>
    <row r="18" spans="2:22" x14ac:dyDescent="0.25">
      <c r="B18" s="606" t="s">
        <v>1107</v>
      </c>
      <c r="C18" s="361"/>
      <c r="D18" s="241" t="s">
        <v>2</v>
      </c>
      <c r="E18" s="212">
        <v>18976</v>
      </c>
      <c r="F18" s="42">
        <v>4.6355399539279703E-2</v>
      </c>
      <c r="G18" s="43">
        <v>353517216.06</v>
      </c>
      <c r="H18" s="42">
        <v>5.4079474315885001E-2</v>
      </c>
      <c r="I18" s="205">
        <v>2343</v>
      </c>
      <c r="J18" s="206">
        <v>18706991.52</v>
      </c>
      <c r="K18" s="205">
        <v>16512</v>
      </c>
      <c r="L18" s="206">
        <v>332090844.06999999</v>
      </c>
      <c r="M18" s="205">
        <v>121</v>
      </c>
      <c r="N18" s="206">
        <v>2719380.47</v>
      </c>
      <c r="O18" s="233">
        <v>12984</v>
      </c>
      <c r="P18" s="234">
        <v>257785764.22</v>
      </c>
      <c r="Q18" s="233">
        <v>5992</v>
      </c>
      <c r="R18" s="234">
        <v>95731451.840000004</v>
      </c>
      <c r="S18" s="233">
        <v>18119</v>
      </c>
      <c r="T18" s="234">
        <v>335080134.75</v>
      </c>
      <c r="U18" s="233">
        <v>857</v>
      </c>
      <c r="V18" s="234">
        <v>18437081.309999999</v>
      </c>
    </row>
    <row r="19" spans="2:22" x14ac:dyDescent="0.25">
      <c r="B19" s="599" t="s">
        <v>1108</v>
      </c>
      <c r="C19" s="361"/>
      <c r="D19" s="242" t="s">
        <v>2</v>
      </c>
      <c r="E19" s="214">
        <v>13931</v>
      </c>
      <c r="F19" s="217">
        <v>3.40312537406042E-2</v>
      </c>
      <c r="G19" s="216">
        <v>277895981.31999999</v>
      </c>
      <c r="H19" s="217">
        <v>4.2511277814916697E-2</v>
      </c>
      <c r="I19" s="201">
        <v>1815</v>
      </c>
      <c r="J19" s="200">
        <v>14794843.710000001</v>
      </c>
      <c r="K19" s="201">
        <v>12034</v>
      </c>
      <c r="L19" s="200">
        <v>261205059.05000001</v>
      </c>
      <c r="M19" s="201">
        <v>82</v>
      </c>
      <c r="N19" s="200">
        <v>1896078.56</v>
      </c>
      <c r="O19" s="235">
        <v>9706</v>
      </c>
      <c r="P19" s="216">
        <v>205012499.56999999</v>
      </c>
      <c r="Q19" s="235">
        <v>4225</v>
      </c>
      <c r="R19" s="216">
        <v>72883481.75</v>
      </c>
      <c r="S19" s="235">
        <v>13229</v>
      </c>
      <c r="T19" s="216">
        <v>262378468.53999999</v>
      </c>
      <c r="U19" s="235">
        <v>702</v>
      </c>
      <c r="V19" s="216">
        <v>15517512.779999999</v>
      </c>
    </row>
    <row r="20" spans="2:22" x14ac:dyDescent="0.25">
      <c r="B20" s="606" t="s">
        <v>1109</v>
      </c>
      <c r="C20" s="361"/>
      <c r="D20" s="241" t="s">
        <v>2</v>
      </c>
      <c r="E20" s="212">
        <v>12014</v>
      </c>
      <c r="F20" s="42">
        <v>2.93483226214643E-2</v>
      </c>
      <c r="G20" s="43">
        <v>255732120.75</v>
      </c>
      <c r="H20" s="42">
        <v>3.9120750072605202E-2</v>
      </c>
      <c r="I20" s="205">
        <v>2560</v>
      </c>
      <c r="J20" s="206">
        <v>22921368.57</v>
      </c>
      <c r="K20" s="205">
        <v>9389</v>
      </c>
      <c r="L20" s="206">
        <v>231121870.86000001</v>
      </c>
      <c r="M20" s="205">
        <v>65</v>
      </c>
      <c r="N20" s="206">
        <v>1688881.32</v>
      </c>
      <c r="O20" s="233">
        <v>7251</v>
      </c>
      <c r="P20" s="234">
        <v>173194154.34999999</v>
      </c>
      <c r="Q20" s="233">
        <v>4763</v>
      </c>
      <c r="R20" s="234">
        <v>82537966.400000006</v>
      </c>
      <c r="S20" s="233">
        <v>10994</v>
      </c>
      <c r="T20" s="234">
        <v>228065943.55000001</v>
      </c>
      <c r="U20" s="233">
        <v>1020</v>
      </c>
      <c r="V20" s="234">
        <v>27666177.199999999</v>
      </c>
    </row>
    <row r="21" spans="2:22" x14ac:dyDescent="0.25">
      <c r="B21" s="599" t="s">
        <v>1110</v>
      </c>
      <c r="C21" s="361"/>
      <c r="D21" s="242" t="s">
        <v>2</v>
      </c>
      <c r="E21" s="214">
        <v>7879</v>
      </c>
      <c r="F21" s="217">
        <v>1.9247164469328899E-2</v>
      </c>
      <c r="G21" s="216">
        <v>167131256.16</v>
      </c>
      <c r="H21" s="217">
        <v>2.55669881529965E-2</v>
      </c>
      <c r="I21" s="201">
        <v>1742</v>
      </c>
      <c r="J21" s="200">
        <v>15364612.23</v>
      </c>
      <c r="K21" s="201">
        <v>6039</v>
      </c>
      <c r="L21" s="200">
        <v>149257119.36000001</v>
      </c>
      <c r="M21" s="201">
        <v>98</v>
      </c>
      <c r="N21" s="200">
        <v>2509524.5699999998</v>
      </c>
      <c r="O21" s="235">
        <v>4874</v>
      </c>
      <c r="P21" s="216">
        <v>116619294.01000001</v>
      </c>
      <c r="Q21" s="235">
        <v>3005</v>
      </c>
      <c r="R21" s="216">
        <v>50511962.149999999</v>
      </c>
      <c r="S21" s="235">
        <v>7182</v>
      </c>
      <c r="T21" s="216">
        <v>150743677.84</v>
      </c>
      <c r="U21" s="235">
        <v>697</v>
      </c>
      <c r="V21" s="216">
        <v>16387578.32</v>
      </c>
    </row>
    <row r="22" spans="2:22" x14ac:dyDescent="0.25">
      <c r="B22" s="606" t="s">
        <v>1111</v>
      </c>
      <c r="C22" s="361"/>
      <c r="D22" s="241" t="s">
        <v>2</v>
      </c>
      <c r="E22" s="212">
        <v>5508</v>
      </c>
      <c r="F22" s="42">
        <v>1.34551823704865E-2</v>
      </c>
      <c r="G22" s="43">
        <v>119541377.25</v>
      </c>
      <c r="H22" s="42">
        <v>1.8286902439228502E-2</v>
      </c>
      <c r="I22" s="205">
        <v>1344</v>
      </c>
      <c r="J22" s="206">
        <v>10504661.01</v>
      </c>
      <c r="K22" s="205">
        <v>4095</v>
      </c>
      <c r="L22" s="206">
        <v>107251245.48999999</v>
      </c>
      <c r="M22" s="205">
        <v>69</v>
      </c>
      <c r="N22" s="206">
        <v>1785470.75</v>
      </c>
      <c r="O22" s="233">
        <v>3430</v>
      </c>
      <c r="P22" s="234">
        <v>87447244.430000007</v>
      </c>
      <c r="Q22" s="233">
        <v>2078</v>
      </c>
      <c r="R22" s="234">
        <v>32094132.82</v>
      </c>
      <c r="S22" s="233">
        <v>4991</v>
      </c>
      <c r="T22" s="234">
        <v>107163898.64</v>
      </c>
      <c r="U22" s="233">
        <v>517</v>
      </c>
      <c r="V22" s="234">
        <v>12377478.609999999</v>
      </c>
    </row>
    <row r="23" spans="2:22" x14ac:dyDescent="0.25">
      <c r="B23" s="599" t="s">
        <v>1112</v>
      </c>
      <c r="C23" s="361"/>
      <c r="D23" s="242" t="s">
        <v>2</v>
      </c>
      <c r="E23" s="214">
        <v>4099</v>
      </c>
      <c r="F23" s="217">
        <v>1.00132157837009E-2</v>
      </c>
      <c r="G23" s="216">
        <v>89168913.579999998</v>
      </c>
      <c r="H23" s="217">
        <v>1.3640659500177E-2</v>
      </c>
      <c r="I23" s="201">
        <v>1190</v>
      </c>
      <c r="J23" s="200">
        <v>9036173.2100000009</v>
      </c>
      <c r="K23" s="201">
        <v>2856</v>
      </c>
      <c r="L23" s="200">
        <v>78898517.530000001</v>
      </c>
      <c r="M23" s="201">
        <v>53</v>
      </c>
      <c r="N23" s="200">
        <v>1234222.8400000001</v>
      </c>
      <c r="O23" s="235">
        <v>2375</v>
      </c>
      <c r="P23" s="216">
        <v>61954303.329999998</v>
      </c>
      <c r="Q23" s="235">
        <v>1724</v>
      </c>
      <c r="R23" s="216">
        <v>27214610.25</v>
      </c>
      <c r="S23" s="235">
        <v>3666</v>
      </c>
      <c r="T23" s="216">
        <v>80279965.849999994</v>
      </c>
      <c r="U23" s="235">
        <v>433</v>
      </c>
      <c r="V23" s="216">
        <v>8888947.7300000004</v>
      </c>
    </row>
    <row r="24" spans="2:22" x14ac:dyDescent="0.25">
      <c r="B24" s="606" t="s">
        <v>1113</v>
      </c>
      <c r="C24" s="361"/>
      <c r="D24" s="241" t="s">
        <v>2</v>
      </c>
      <c r="E24" s="212">
        <v>3266</v>
      </c>
      <c r="F24" s="42">
        <v>7.9783270918680205E-3</v>
      </c>
      <c r="G24" s="43">
        <v>72511808.849999994</v>
      </c>
      <c r="H24" s="42">
        <v>1.10925305081504E-2</v>
      </c>
      <c r="I24" s="205">
        <v>1088</v>
      </c>
      <c r="J24" s="206">
        <v>8854860.5199999996</v>
      </c>
      <c r="K24" s="205">
        <v>2127</v>
      </c>
      <c r="L24" s="206">
        <v>62444834.520000003</v>
      </c>
      <c r="M24" s="205">
        <v>51</v>
      </c>
      <c r="N24" s="206">
        <v>1212113.81</v>
      </c>
      <c r="O24" s="233">
        <v>1788</v>
      </c>
      <c r="P24" s="234">
        <v>47807523.560000002</v>
      </c>
      <c r="Q24" s="233">
        <v>1478</v>
      </c>
      <c r="R24" s="234">
        <v>24704285.289999999</v>
      </c>
      <c r="S24" s="233">
        <v>2832</v>
      </c>
      <c r="T24" s="234">
        <v>62884733.490000002</v>
      </c>
      <c r="U24" s="233">
        <v>434</v>
      </c>
      <c r="V24" s="234">
        <v>9627075.3599999994</v>
      </c>
    </row>
    <row r="25" spans="2:22" x14ac:dyDescent="0.25">
      <c r="B25" s="599" t="s">
        <v>1114</v>
      </c>
      <c r="C25" s="361"/>
      <c r="D25" s="242" t="s">
        <v>2</v>
      </c>
      <c r="E25" s="214">
        <v>3228</v>
      </c>
      <c r="F25" s="217">
        <v>7.8854990362982099E-3</v>
      </c>
      <c r="G25" s="216">
        <v>76098512.540000007</v>
      </c>
      <c r="H25" s="217">
        <v>1.1641208312993499E-2</v>
      </c>
      <c r="I25" s="201">
        <v>1251</v>
      </c>
      <c r="J25" s="200">
        <v>10280460.869999999</v>
      </c>
      <c r="K25" s="201">
        <v>1938</v>
      </c>
      <c r="L25" s="200">
        <v>64897672.469999999</v>
      </c>
      <c r="M25" s="201">
        <v>39</v>
      </c>
      <c r="N25" s="200">
        <v>920379.2</v>
      </c>
      <c r="O25" s="235">
        <v>1479</v>
      </c>
      <c r="P25" s="216">
        <v>45964422.700000003</v>
      </c>
      <c r="Q25" s="235">
        <v>1749</v>
      </c>
      <c r="R25" s="216">
        <v>30134089.84</v>
      </c>
      <c r="S25" s="235">
        <v>2758</v>
      </c>
      <c r="T25" s="216">
        <v>63198328.770000003</v>
      </c>
      <c r="U25" s="235">
        <v>470</v>
      </c>
      <c r="V25" s="216">
        <v>12900183.77</v>
      </c>
    </row>
    <row r="26" spans="2:22" x14ac:dyDescent="0.25">
      <c r="B26" s="606" t="s">
        <v>1115</v>
      </c>
      <c r="C26" s="361"/>
      <c r="D26" s="241" t="s">
        <v>2</v>
      </c>
      <c r="E26" s="212">
        <v>19728</v>
      </c>
      <c r="F26" s="42">
        <v>4.8192417902134799E-2</v>
      </c>
      <c r="G26" s="43">
        <v>550390948.49000001</v>
      </c>
      <c r="H26" s="42">
        <v>8.4196332767874998E-2</v>
      </c>
      <c r="I26" s="205">
        <v>9308</v>
      </c>
      <c r="J26" s="206">
        <v>93727324.219999999</v>
      </c>
      <c r="K26" s="205">
        <v>10170</v>
      </c>
      <c r="L26" s="206">
        <v>449663059.75999999</v>
      </c>
      <c r="M26" s="205">
        <v>250</v>
      </c>
      <c r="N26" s="206">
        <v>7000564.5099999998</v>
      </c>
      <c r="O26" s="233">
        <v>9246</v>
      </c>
      <c r="P26" s="234">
        <v>323731234.06999999</v>
      </c>
      <c r="Q26" s="233">
        <v>10482</v>
      </c>
      <c r="R26" s="234">
        <v>226659714.41999999</v>
      </c>
      <c r="S26" s="233">
        <v>16301</v>
      </c>
      <c r="T26" s="234">
        <v>454197839.72000003</v>
      </c>
      <c r="U26" s="233">
        <v>3427</v>
      </c>
      <c r="V26" s="234">
        <v>96193108.769999996</v>
      </c>
    </row>
    <row r="27" spans="2:22" x14ac:dyDescent="0.25">
      <c r="B27" s="593" t="s">
        <v>115</v>
      </c>
      <c r="C27" s="411"/>
      <c r="D27" s="243" t="s">
        <v>2</v>
      </c>
      <c r="E27" s="218">
        <v>409359</v>
      </c>
      <c r="F27" s="219">
        <v>1</v>
      </c>
      <c r="G27" s="220">
        <v>6536994313.1300001</v>
      </c>
      <c r="H27" s="219">
        <v>1</v>
      </c>
      <c r="I27" s="210">
        <v>64490</v>
      </c>
      <c r="J27" s="211">
        <v>524861341.66000003</v>
      </c>
      <c r="K27" s="210">
        <v>343567</v>
      </c>
      <c r="L27" s="211">
        <v>5980652567.1300001</v>
      </c>
      <c r="M27" s="210">
        <v>1302</v>
      </c>
      <c r="N27" s="211">
        <v>31480404.34</v>
      </c>
      <c r="O27" s="236">
        <v>206978</v>
      </c>
      <c r="P27" s="237">
        <v>3760015483.73</v>
      </c>
      <c r="Q27" s="236">
        <v>202381</v>
      </c>
      <c r="R27" s="237">
        <v>2776978829.4000001</v>
      </c>
      <c r="S27" s="236">
        <v>393378</v>
      </c>
      <c r="T27" s="237">
        <v>6175204527.1400003</v>
      </c>
      <c r="U27" s="236">
        <v>15981</v>
      </c>
      <c r="V27" s="237">
        <v>361789785.99000001</v>
      </c>
    </row>
    <row r="28" spans="2:22" x14ac:dyDescent="0.25">
      <c r="B28" s="570" t="s">
        <v>2</v>
      </c>
      <c r="C28" s="361"/>
      <c r="D28" s="178" t="s">
        <v>2</v>
      </c>
      <c r="E28" s="179" t="s">
        <v>2</v>
      </c>
      <c r="F28" s="179" t="s">
        <v>2</v>
      </c>
      <c r="G28" s="179" t="s">
        <v>2</v>
      </c>
      <c r="H28" s="179" t="s">
        <v>2</v>
      </c>
      <c r="I28" s="179" t="s">
        <v>2</v>
      </c>
      <c r="J28" s="179" t="s">
        <v>2</v>
      </c>
      <c r="K28" s="179" t="s">
        <v>2</v>
      </c>
      <c r="L28" s="179" t="s">
        <v>2</v>
      </c>
      <c r="M28" s="179" t="s">
        <v>2</v>
      </c>
      <c r="N28" s="179" t="s">
        <v>2</v>
      </c>
      <c r="O28" s="179" t="s">
        <v>2</v>
      </c>
      <c r="P28" s="179" t="s">
        <v>2</v>
      </c>
      <c r="Q28" s="179" t="s">
        <v>2</v>
      </c>
      <c r="R28" s="179" t="s">
        <v>2</v>
      </c>
      <c r="S28" s="179" t="s">
        <v>2</v>
      </c>
      <c r="T28" s="179" t="s">
        <v>2</v>
      </c>
      <c r="U28" s="179" t="s">
        <v>2</v>
      </c>
      <c r="V28" s="179" t="s">
        <v>2</v>
      </c>
    </row>
    <row r="29" spans="2:22" x14ac:dyDescent="0.25">
      <c r="B29" s="417" t="s">
        <v>859</v>
      </c>
      <c r="C29" s="411"/>
      <c r="D29" s="402"/>
      <c r="E29" s="239" t="s">
        <v>2</v>
      </c>
      <c r="F29" s="179" t="s">
        <v>2</v>
      </c>
      <c r="G29" s="179" t="s">
        <v>2</v>
      </c>
      <c r="H29" s="179" t="s">
        <v>2</v>
      </c>
      <c r="I29" s="179" t="s">
        <v>2</v>
      </c>
      <c r="J29" s="179" t="s">
        <v>2</v>
      </c>
      <c r="K29" s="179" t="s">
        <v>2</v>
      </c>
      <c r="L29" s="179" t="s">
        <v>2</v>
      </c>
      <c r="M29" s="179" t="s">
        <v>2</v>
      </c>
      <c r="N29" s="179" t="s">
        <v>2</v>
      </c>
      <c r="O29" s="179" t="s">
        <v>2</v>
      </c>
      <c r="P29" s="179" t="s">
        <v>2</v>
      </c>
      <c r="Q29" s="179" t="s">
        <v>2</v>
      </c>
      <c r="R29" s="179" t="s">
        <v>2</v>
      </c>
      <c r="S29" s="179" t="s">
        <v>2</v>
      </c>
      <c r="T29" s="179" t="s">
        <v>2</v>
      </c>
      <c r="U29" s="179" t="s">
        <v>2</v>
      </c>
      <c r="V29" s="179" t="s">
        <v>2</v>
      </c>
    </row>
    <row r="30" spans="2:22" x14ac:dyDescent="0.25">
      <c r="B30" s="403" t="s">
        <v>1116</v>
      </c>
      <c r="C30" s="411"/>
      <c r="D30" s="402"/>
      <c r="E30" s="149">
        <v>0</v>
      </c>
      <c r="F30" s="179" t="s">
        <v>2</v>
      </c>
      <c r="G30" s="179" t="s">
        <v>2</v>
      </c>
      <c r="H30" s="179" t="s">
        <v>2</v>
      </c>
      <c r="I30" s="179" t="s">
        <v>2</v>
      </c>
      <c r="J30" s="179" t="s">
        <v>2</v>
      </c>
      <c r="K30" s="179" t="s">
        <v>2</v>
      </c>
      <c r="L30" s="179" t="s">
        <v>2</v>
      </c>
      <c r="M30" s="179" t="s">
        <v>2</v>
      </c>
      <c r="N30" s="179" t="s">
        <v>2</v>
      </c>
      <c r="O30" s="179" t="s">
        <v>2</v>
      </c>
      <c r="P30" s="179" t="s">
        <v>2</v>
      </c>
      <c r="Q30" s="179" t="s">
        <v>2</v>
      </c>
      <c r="R30" s="179" t="s">
        <v>2</v>
      </c>
      <c r="S30" s="179" t="s">
        <v>2</v>
      </c>
      <c r="T30" s="179" t="s">
        <v>2</v>
      </c>
      <c r="U30" s="179" t="s">
        <v>2</v>
      </c>
      <c r="V30" s="179" t="s">
        <v>2</v>
      </c>
    </row>
    <row r="31" spans="2:22" x14ac:dyDescent="0.25">
      <c r="B31" s="401" t="s">
        <v>1117</v>
      </c>
      <c r="C31" s="411"/>
      <c r="D31" s="402"/>
      <c r="E31" s="56">
        <v>348504.6</v>
      </c>
      <c r="F31" s="179" t="s">
        <v>2</v>
      </c>
      <c r="G31" s="179" t="s">
        <v>2</v>
      </c>
      <c r="H31" s="179" t="s">
        <v>2</v>
      </c>
      <c r="I31" s="179" t="s">
        <v>2</v>
      </c>
      <c r="J31" s="179" t="s">
        <v>2</v>
      </c>
      <c r="K31" s="179" t="s">
        <v>2</v>
      </c>
      <c r="L31" s="179" t="s">
        <v>2</v>
      </c>
      <c r="M31" s="179" t="s">
        <v>2</v>
      </c>
      <c r="N31" s="179" t="s">
        <v>2</v>
      </c>
      <c r="O31" s="179" t="s">
        <v>2</v>
      </c>
      <c r="P31" s="179" t="s">
        <v>2</v>
      </c>
      <c r="Q31" s="179" t="s">
        <v>2</v>
      </c>
      <c r="R31" s="179" t="s">
        <v>2</v>
      </c>
      <c r="S31" s="179" t="s">
        <v>2</v>
      </c>
      <c r="T31" s="179" t="s">
        <v>2</v>
      </c>
      <c r="U31" s="179" t="s">
        <v>2</v>
      </c>
      <c r="V31" s="179" t="s">
        <v>2</v>
      </c>
    </row>
    <row r="32" spans="2:22" x14ac:dyDescent="0.25">
      <c r="B32" s="403" t="s">
        <v>1118</v>
      </c>
      <c r="C32" s="411"/>
      <c r="D32" s="402"/>
      <c r="E32" s="53">
        <v>5470.8189726414203</v>
      </c>
      <c r="F32" s="179" t="s">
        <v>2</v>
      </c>
      <c r="G32" s="179" t="s">
        <v>2</v>
      </c>
      <c r="H32" s="179" t="s">
        <v>2</v>
      </c>
      <c r="I32" s="179" t="s">
        <v>2</v>
      </c>
      <c r="J32" s="179" t="s">
        <v>2</v>
      </c>
      <c r="K32" s="179" t="s">
        <v>2</v>
      </c>
      <c r="L32" s="179" t="s">
        <v>2</v>
      </c>
      <c r="M32" s="179" t="s">
        <v>2</v>
      </c>
      <c r="N32" s="179" t="s">
        <v>2</v>
      </c>
      <c r="O32" s="179" t="s">
        <v>2</v>
      </c>
      <c r="P32" s="179" t="s">
        <v>2</v>
      </c>
      <c r="Q32" s="179" t="s">
        <v>2</v>
      </c>
      <c r="R32" s="179" t="s">
        <v>2</v>
      </c>
      <c r="S32" s="179" t="s">
        <v>2</v>
      </c>
      <c r="T32" s="179" t="s">
        <v>2</v>
      </c>
      <c r="U32" s="179" t="s">
        <v>2</v>
      </c>
      <c r="V32" s="179" t="s">
        <v>2</v>
      </c>
    </row>
    <row r="33" spans="2:22" x14ac:dyDescent="0.25">
      <c r="B33" s="401" t="s">
        <v>1119</v>
      </c>
      <c r="C33" s="411"/>
      <c r="D33" s="402"/>
      <c r="E33" s="56">
        <v>5178.1262351669302</v>
      </c>
      <c r="F33" s="179" t="s">
        <v>2</v>
      </c>
      <c r="G33" s="179" t="s">
        <v>2</v>
      </c>
      <c r="H33" s="179" t="s">
        <v>2</v>
      </c>
      <c r="I33" s="179" t="s">
        <v>2</v>
      </c>
      <c r="J33" s="179" t="s">
        <v>2</v>
      </c>
      <c r="K33" s="179" t="s">
        <v>2</v>
      </c>
      <c r="L33" s="179" t="s">
        <v>2</v>
      </c>
      <c r="M33" s="179" t="s">
        <v>2</v>
      </c>
      <c r="N33" s="179" t="s">
        <v>2</v>
      </c>
      <c r="O33" s="179" t="s">
        <v>2</v>
      </c>
      <c r="P33" s="179" t="s">
        <v>2</v>
      </c>
      <c r="Q33" s="179" t="s">
        <v>2</v>
      </c>
      <c r="R33" s="179" t="s">
        <v>2</v>
      </c>
      <c r="S33" s="179" t="s">
        <v>2</v>
      </c>
      <c r="T33" s="179" t="s">
        <v>2</v>
      </c>
      <c r="U33" s="179" t="s">
        <v>2</v>
      </c>
      <c r="V33" s="179" t="s">
        <v>2</v>
      </c>
    </row>
  </sheetData>
  <sheetProtection algorithmName="SHA-512" hashValue="GsriZQytzUFXO46VUSzZMtgqVK4KF8jU3X73BFvYNl8haktrF6aNN1j/eTHJGWvRpJgK4QvwtQf7NW8um6sFYQ==" saltValue="HYRbJW5fVYUGM0u7OEq3mw==" spinCount="100000" sheet="1" objects="1" scenarios="1"/>
  <mergeCells count="44">
    <mergeCell ref="A1:B3"/>
    <mergeCell ref="C1:W1"/>
    <mergeCell ref="C2:W2"/>
    <mergeCell ref="C3:W3"/>
    <mergeCell ref="B4:W4"/>
    <mergeCell ref="B6:C6"/>
    <mergeCell ref="B7:C7"/>
    <mergeCell ref="E7:H7"/>
    <mergeCell ref="I7:N7"/>
    <mergeCell ref="O7:R7"/>
    <mergeCell ref="S7:V7"/>
    <mergeCell ref="E8:H8"/>
    <mergeCell ref="I8:J8"/>
    <mergeCell ref="K8:L8"/>
    <mergeCell ref="M8:N8"/>
    <mergeCell ref="O8:P8"/>
    <mergeCell ref="Q8:R8"/>
    <mergeCell ref="S8:T8"/>
    <mergeCell ref="U8:V8"/>
    <mergeCell ref="B9:D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D29"/>
    <mergeCell ref="B30:D30"/>
    <mergeCell ref="B31:D31"/>
    <mergeCell ref="B32:D32"/>
    <mergeCell ref="B33:D33"/>
  </mergeCells>
  <pageMargins left="0.23622047244094491" right="0.23622047244094491" top="0.23622047244094491" bottom="0.23622047244094491" header="0.23622047244094491" footer="0.23622047244094491"/>
  <pageSetup scale="34" orientation="landscape"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113"/>
  <sheetViews>
    <sheetView showGridLines="0" topLeftCell="A16" zoomScaleNormal="100" workbookViewId="0">
      <selection activeCell="P23" sqref="P23"/>
    </sheetView>
  </sheetViews>
  <sheetFormatPr baseColWidth="10" defaultColWidth="9.140625" defaultRowHeight="15" x14ac:dyDescent="0.25"/>
  <cols>
    <col min="1" max="2" width="1.5703125" customWidth="1"/>
    <col min="3" max="3" width="30.28515625" customWidth="1"/>
    <col min="4" max="4" width="8.140625" customWidth="1"/>
    <col min="5" max="5" width="28.42578125" customWidth="1"/>
    <col min="6" max="7" width="10.28515625" customWidth="1"/>
    <col min="8" max="10" width="17.85546875" customWidth="1"/>
    <col min="11" max="12" width="1.5703125" customWidth="1"/>
    <col min="13" max="13" width="0" hidden="1" customWidth="1"/>
  </cols>
  <sheetData>
    <row r="1" spans="1:12" ht="18" customHeight="1" x14ac:dyDescent="0.25">
      <c r="A1" s="361"/>
      <c r="B1" s="361"/>
      <c r="C1" s="361"/>
      <c r="D1" s="367" t="s">
        <v>0</v>
      </c>
      <c r="E1" s="361"/>
      <c r="F1" s="361"/>
      <c r="G1" s="361"/>
      <c r="H1" s="361"/>
      <c r="I1" s="361"/>
      <c r="J1" s="361"/>
      <c r="K1" s="361"/>
      <c r="L1" s="361"/>
    </row>
    <row r="2" spans="1:12" ht="18" customHeight="1" x14ac:dyDescent="0.25">
      <c r="A2" s="361"/>
      <c r="B2" s="361"/>
      <c r="C2" s="361"/>
      <c r="D2" s="367" t="s">
        <v>1</v>
      </c>
      <c r="E2" s="361"/>
      <c r="F2" s="361"/>
      <c r="G2" s="361"/>
      <c r="H2" s="361"/>
      <c r="I2" s="361"/>
      <c r="J2" s="361"/>
      <c r="K2" s="361"/>
      <c r="L2" s="361"/>
    </row>
    <row r="3" spans="1:12" ht="18" customHeight="1" x14ac:dyDescent="0.25">
      <c r="A3" s="361"/>
      <c r="B3" s="361"/>
      <c r="C3" s="361"/>
      <c r="D3" s="367" t="s">
        <v>2</v>
      </c>
      <c r="E3" s="361"/>
      <c r="F3" s="361"/>
      <c r="G3" s="361"/>
      <c r="H3" s="361"/>
      <c r="I3" s="361"/>
      <c r="J3" s="361"/>
      <c r="K3" s="361"/>
      <c r="L3" s="361"/>
    </row>
    <row r="4" spans="1:12" ht="15.75" x14ac:dyDescent="0.25">
      <c r="B4" s="154" t="s">
        <v>2</v>
      </c>
      <c r="C4" s="530" t="s">
        <v>2</v>
      </c>
      <c r="D4" s="361"/>
      <c r="E4" s="154" t="s">
        <v>2</v>
      </c>
      <c r="F4" s="154" t="s">
        <v>2</v>
      </c>
      <c r="G4" s="154" t="s">
        <v>2</v>
      </c>
      <c r="H4" s="244" t="s">
        <v>2</v>
      </c>
      <c r="I4" s="244" t="s">
        <v>2</v>
      </c>
      <c r="J4" s="244" t="s">
        <v>2</v>
      </c>
      <c r="K4" s="197" t="s">
        <v>2</v>
      </c>
    </row>
    <row r="5" spans="1:12" x14ac:dyDescent="0.25">
      <c r="B5" s="530" t="s">
        <v>1120</v>
      </c>
      <c r="C5" s="361"/>
      <c r="D5" s="361"/>
      <c r="E5" s="361"/>
      <c r="F5" s="361"/>
      <c r="G5" s="361"/>
      <c r="H5" s="244" t="s">
        <v>2</v>
      </c>
      <c r="I5" s="244" t="s">
        <v>2</v>
      </c>
      <c r="J5" s="244" t="s">
        <v>2</v>
      </c>
      <c r="K5" s="197" t="s">
        <v>2</v>
      </c>
    </row>
    <row r="6" spans="1:12" ht="15.75" x14ac:dyDescent="0.25">
      <c r="B6" s="154" t="s">
        <v>2</v>
      </c>
      <c r="C6" s="687" t="s">
        <v>2</v>
      </c>
      <c r="D6" s="361"/>
      <c r="E6" s="246" t="s">
        <v>2</v>
      </c>
      <c r="F6" s="246" t="s">
        <v>2</v>
      </c>
      <c r="G6" s="246" t="s">
        <v>2</v>
      </c>
      <c r="H6" s="244" t="s">
        <v>2</v>
      </c>
      <c r="I6" s="244" t="s">
        <v>2</v>
      </c>
      <c r="J6" s="244" t="s">
        <v>2</v>
      </c>
      <c r="K6" s="197" t="s">
        <v>2</v>
      </c>
    </row>
    <row r="7" spans="1:12" ht="15.75" x14ac:dyDescent="0.25">
      <c r="B7" s="247" t="s">
        <v>2</v>
      </c>
      <c r="C7" s="679" t="s">
        <v>1121</v>
      </c>
      <c r="D7" s="680"/>
      <c r="E7" s="248" t="s">
        <v>2</v>
      </c>
      <c r="F7" s="248" t="s">
        <v>2</v>
      </c>
      <c r="G7" s="248" t="s">
        <v>2</v>
      </c>
      <c r="H7" s="249" t="s">
        <v>2</v>
      </c>
      <c r="I7" s="249" t="s">
        <v>2</v>
      </c>
      <c r="J7" s="249" t="s">
        <v>2</v>
      </c>
      <c r="K7" s="250" t="s">
        <v>2</v>
      </c>
    </row>
    <row r="8" spans="1:12" ht="15.75" x14ac:dyDescent="0.25">
      <c r="B8" s="251" t="s">
        <v>2</v>
      </c>
      <c r="C8" s="599" t="s">
        <v>2</v>
      </c>
      <c r="D8" s="361"/>
      <c r="E8" s="246" t="s">
        <v>2</v>
      </c>
      <c r="F8" s="246" t="s">
        <v>2</v>
      </c>
      <c r="G8" s="246" t="s">
        <v>2</v>
      </c>
      <c r="H8" s="244" t="s">
        <v>2</v>
      </c>
      <c r="I8" s="244" t="s">
        <v>2</v>
      </c>
      <c r="J8" s="244" t="s">
        <v>2</v>
      </c>
      <c r="K8" s="252" t="s">
        <v>2</v>
      </c>
    </row>
    <row r="9" spans="1:12" ht="15.75" x14ac:dyDescent="0.25">
      <c r="B9" s="251" t="s">
        <v>2</v>
      </c>
      <c r="C9" s="599" t="s">
        <v>88</v>
      </c>
      <c r="D9" s="361"/>
      <c r="E9" s="246" t="s">
        <v>2</v>
      </c>
      <c r="F9" s="246" t="s">
        <v>2</v>
      </c>
      <c r="G9" s="246" t="s">
        <v>2</v>
      </c>
      <c r="H9" s="322">
        <v>44984</v>
      </c>
      <c r="I9" s="322">
        <v>45012</v>
      </c>
      <c r="J9" s="253">
        <v>45041</v>
      </c>
      <c r="K9" s="252" t="s">
        <v>2</v>
      </c>
    </row>
    <row r="10" spans="1:12" ht="15.75" x14ac:dyDescent="0.25">
      <c r="B10" s="251" t="s">
        <v>2</v>
      </c>
      <c r="C10" s="599" t="s">
        <v>1122</v>
      </c>
      <c r="D10" s="361"/>
      <c r="E10" s="246" t="s">
        <v>2</v>
      </c>
      <c r="F10" s="246" t="s">
        <v>2</v>
      </c>
      <c r="G10" s="246" t="s">
        <v>2</v>
      </c>
      <c r="H10" s="323">
        <v>111</v>
      </c>
      <c r="I10" s="323">
        <v>112</v>
      </c>
      <c r="J10" s="254">
        <v>113</v>
      </c>
      <c r="K10" s="252" t="s">
        <v>2</v>
      </c>
    </row>
    <row r="11" spans="1:12" ht="15.75" x14ac:dyDescent="0.25">
      <c r="B11" s="251" t="s">
        <v>2</v>
      </c>
      <c r="C11" s="599" t="s">
        <v>2</v>
      </c>
      <c r="D11" s="361"/>
      <c r="E11" s="246" t="s">
        <v>2</v>
      </c>
      <c r="F11" s="246" t="s">
        <v>2</v>
      </c>
      <c r="G11" s="246" t="s">
        <v>2</v>
      </c>
      <c r="H11" s="324"/>
      <c r="I11" s="324"/>
      <c r="J11" s="255" t="s">
        <v>2</v>
      </c>
      <c r="K11" s="252" t="s">
        <v>2</v>
      </c>
    </row>
    <row r="12" spans="1:12" ht="15.75" x14ac:dyDescent="0.25">
      <c r="B12" s="251" t="s">
        <v>2</v>
      </c>
      <c r="C12" s="599" t="s">
        <v>111</v>
      </c>
      <c r="D12" s="361"/>
      <c r="E12" s="246" t="s">
        <v>2</v>
      </c>
      <c r="F12" s="246" t="s">
        <v>2</v>
      </c>
      <c r="G12" s="246" t="s">
        <v>2</v>
      </c>
      <c r="H12" s="325">
        <v>6579726135.6700001</v>
      </c>
      <c r="I12" s="325">
        <v>6561985336.0699997</v>
      </c>
      <c r="J12" s="46">
        <v>6536994313.1300001</v>
      </c>
      <c r="K12" s="252" t="s">
        <v>2</v>
      </c>
    </row>
    <row r="13" spans="1:12" ht="15.75" x14ac:dyDescent="0.25">
      <c r="B13" s="251" t="s">
        <v>2</v>
      </c>
      <c r="C13" s="684" t="s">
        <v>2</v>
      </c>
      <c r="D13" s="361"/>
      <c r="E13" s="246" t="s">
        <v>2</v>
      </c>
      <c r="F13" s="246" t="s">
        <v>2</v>
      </c>
      <c r="G13" s="246" t="s">
        <v>2</v>
      </c>
      <c r="H13" s="324"/>
      <c r="I13" s="324"/>
      <c r="J13" s="255" t="s">
        <v>2</v>
      </c>
      <c r="K13" s="252" t="s">
        <v>2</v>
      </c>
    </row>
    <row r="14" spans="1:12" ht="15.75" x14ac:dyDescent="0.25">
      <c r="B14" s="251" t="s">
        <v>2</v>
      </c>
      <c r="C14" s="684" t="s">
        <v>1123</v>
      </c>
      <c r="D14" s="361"/>
      <c r="E14" s="246" t="s">
        <v>2</v>
      </c>
      <c r="F14" s="246" t="s">
        <v>2</v>
      </c>
      <c r="G14" s="246" t="s">
        <v>2</v>
      </c>
      <c r="H14" s="324"/>
      <c r="I14" s="324"/>
      <c r="J14" s="255" t="s">
        <v>2</v>
      </c>
      <c r="K14" s="252" t="s">
        <v>2</v>
      </c>
    </row>
    <row r="15" spans="1:12" ht="15.75" x14ac:dyDescent="0.25">
      <c r="B15" s="251" t="s">
        <v>2</v>
      </c>
      <c r="C15" s="599" t="s">
        <v>1124</v>
      </c>
      <c r="D15" s="361"/>
      <c r="E15" s="361"/>
      <c r="F15" s="94" t="s">
        <v>2</v>
      </c>
      <c r="G15" s="94" t="s">
        <v>2</v>
      </c>
      <c r="H15" s="325">
        <v>502750.13</v>
      </c>
      <c r="I15" s="325">
        <v>614248.48</v>
      </c>
      <c r="J15" s="46">
        <v>246099.85</v>
      </c>
      <c r="K15" s="252" t="s">
        <v>2</v>
      </c>
    </row>
    <row r="16" spans="1:12" ht="15.75" x14ac:dyDescent="0.25">
      <c r="B16" s="251" t="s">
        <v>2</v>
      </c>
      <c r="C16" s="599" t="s">
        <v>1125</v>
      </c>
      <c r="D16" s="361"/>
      <c r="E16" s="361"/>
      <c r="F16" s="94" t="s">
        <v>2</v>
      </c>
      <c r="G16" s="94" t="s">
        <v>2</v>
      </c>
      <c r="H16" s="325">
        <v>-451357.36</v>
      </c>
      <c r="I16" s="325">
        <v>-593661.39</v>
      </c>
      <c r="J16" s="46">
        <v>-245156.67</v>
      </c>
      <c r="K16" s="252" t="s">
        <v>2</v>
      </c>
    </row>
    <row r="17" spans="2:18" ht="15.75" x14ac:dyDescent="0.25">
      <c r="B17" s="251" t="s">
        <v>2</v>
      </c>
      <c r="C17" s="599" t="s">
        <v>1126</v>
      </c>
      <c r="D17" s="361"/>
      <c r="E17" s="361"/>
      <c r="F17" s="94" t="s">
        <v>2</v>
      </c>
      <c r="G17" s="94" t="s">
        <v>2</v>
      </c>
      <c r="H17" s="325">
        <v>51392.77</v>
      </c>
      <c r="I17" s="325">
        <v>20587.09</v>
      </c>
      <c r="J17" s="46">
        <v>943.18</v>
      </c>
      <c r="K17" s="252" t="s">
        <v>2</v>
      </c>
    </row>
    <row r="18" spans="2:18" ht="15.75" x14ac:dyDescent="0.25">
      <c r="B18" s="251" t="s">
        <v>2</v>
      </c>
      <c r="C18" s="599" t="s">
        <v>2</v>
      </c>
      <c r="D18" s="361"/>
      <c r="E18" s="245" t="s">
        <v>2</v>
      </c>
      <c r="F18" s="121" t="s">
        <v>2</v>
      </c>
      <c r="G18" s="121" t="s">
        <v>2</v>
      </c>
      <c r="H18" s="324"/>
      <c r="I18" s="324"/>
      <c r="J18" s="255" t="s">
        <v>2</v>
      </c>
      <c r="K18" s="252" t="s">
        <v>2</v>
      </c>
    </row>
    <row r="19" spans="2:18" ht="15.75" x14ac:dyDescent="0.25">
      <c r="B19" s="251" t="s">
        <v>2</v>
      </c>
      <c r="C19" s="685" t="s">
        <v>1127</v>
      </c>
      <c r="D19" s="361"/>
      <c r="E19" s="361"/>
      <c r="F19" s="121" t="s">
        <v>2</v>
      </c>
      <c r="G19" s="121" t="s">
        <v>2</v>
      </c>
      <c r="H19" s="326">
        <v>0.89780000000000004</v>
      </c>
      <c r="I19" s="326">
        <v>0.96650000000000003</v>
      </c>
      <c r="J19" s="256">
        <v>0.99616749055312304</v>
      </c>
      <c r="K19" s="252" t="s">
        <v>2</v>
      </c>
      <c r="R19" s="357"/>
    </row>
    <row r="20" spans="2:18" ht="15.75" x14ac:dyDescent="0.25">
      <c r="B20" s="251" t="s">
        <v>2</v>
      </c>
      <c r="C20" s="685" t="s">
        <v>1128</v>
      </c>
      <c r="D20" s="361"/>
      <c r="E20" s="361"/>
      <c r="F20" s="121" t="s">
        <v>2</v>
      </c>
      <c r="G20" s="121" t="s">
        <v>2</v>
      </c>
      <c r="H20" s="326">
        <v>0.7591</v>
      </c>
      <c r="I20" s="326">
        <v>0.76019999999999999</v>
      </c>
      <c r="J20" s="256">
        <v>0.76053333320448335</v>
      </c>
      <c r="K20" s="252" t="s">
        <v>2</v>
      </c>
    </row>
    <row r="21" spans="2:18" ht="15.75" x14ac:dyDescent="0.25">
      <c r="B21" s="251" t="s">
        <v>2</v>
      </c>
      <c r="C21" s="685" t="s">
        <v>2</v>
      </c>
      <c r="D21" s="361"/>
      <c r="E21" s="245" t="s">
        <v>2</v>
      </c>
      <c r="F21" s="121" t="s">
        <v>2</v>
      </c>
      <c r="G21" s="121" t="s">
        <v>2</v>
      </c>
      <c r="H21" s="324"/>
      <c r="I21" s="324"/>
      <c r="J21" s="255" t="s">
        <v>2</v>
      </c>
      <c r="K21" s="252" t="s">
        <v>2</v>
      </c>
    </row>
    <row r="22" spans="2:18" ht="15.75" x14ac:dyDescent="0.25">
      <c r="B22" s="251" t="s">
        <v>2</v>
      </c>
      <c r="C22" s="599" t="s">
        <v>1129</v>
      </c>
      <c r="D22" s="361"/>
      <c r="E22" s="361"/>
      <c r="F22" s="94" t="s">
        <v>2</v>
      </c>
      <c r="G22" s="94" t="s">
        <v>2</v>
      </c>
      <c r="H22" s="325">
        <v>544786.75</v>
      </c>
      <c r="I22" s="325">
        <v>460847.65</v>
      </c>
      <c r="J22" s="46">
        <v>782976.25</v>
      </c>
      <c r="K22" s="252" t="s">
        <v>2</v>
      </c>
    </row>
    <row r="23" spans="2:18" ht="15.75" x14ac:dyDescent="0.25">
      <c r="B23" s="251" t="s">
        <v>2</v>
      </c>
      <c r="C23" s="599" t="s">
        <v>1130</v>
      </c>
      <c r="D23" s="361"/>
      <c r="E23" s="361"/>
      <c r="F23" s="94" t="s">
        <v>2</v>
      </c>
      <c r="G23" s="94" t="s">
        <v>2</v>
      </c>
      <c r="H23" s="325">
        <v>-608115.21</v>
      </c>
      <c r="I23" s="325">
        <v>-580394.17000000004</v>
      </c>
      <c r="J23" s="46">
        <v>-812760.2</v>
      </c>
      <c r="K23" s="252" t="s">
        <v>2</v>
      </c>
    </row>
    <row r="24" spans="2:18" ht="15.75" x14ac:dyDescent="0.25">
      <c r="B24" s="251" t="s">
        <v>2</v>
      </c>
      <c r="C24" s="599" t="s">
        <v>1131</v>
      </c>
      <c r="D24" s="361"/>
      <c r="E24" s="361"/>
      <c r="F24" s="94" t="s">
        <v>2</v>
      </c>
      <c r="G24" s="94" t="s">
        <v>2</v>
      </c>
      <c r="H24" s="325">
        <v>-63328.46</v>
      </c>
      <c r="I24" s="325">
        <v>-119546.52</v>
      </c>
      <c r="J24" s="46">
        <v>-29783.95</v>
      </c>
      <c r="K24" s="252" t="s">
        <v>2</v>
      </c>
    </row>
    <row r="25" spans="2:18" ht="15.75" x14ac:dyDescent="0.25">
      <c r="B25" s="251" t="s">
        <v>2</v>
      </c>
      <c r="C25" s="599" t="s">
        <v>2</v>
      </c>
      <c r="D25" s="361"/>
      <c r="E25" s="245" t="s">
        <v>2</v>
      </c>
      <c r="F25" s="121" t="s">
        <v>2</v>
      </c>
      <c r="G25" s="121" t="s">
        <v>2</v>
      </c>
      <c r="H25" s="324"/>
      <c r="I25" s="324"/>
      <c r="J25" s="255" t="s">
        <v>2</v>
      </c>
      <c r="K25" s="252" t="s">
        <v>2</v>
      </c>
    </row>
    <row r="26" spans="2:18" ht="15.75" x14ac:dyDescent="0.25">
      <c r="B26" s="251" t="s">
        <v>2</v>
      </c>
      <c r="C26" s="685" t="s">
        <v>1132</v>
      </c>
      <c r="D26" s="361"/>
      <c r="E26" s="361"/>
      <c r="F26" s="121" t="s">
        <v>2</v>
      </c>
      <c r="G26" s="121" t="s">
        <v>2</v>
      </c>
      <c r="H26" s="326">
        <v>1.1162000000000001</v>
      </c>
      <c r="I26" s="326">
        <v>1.2594000000000001</v>
      </c>
      <c r="J26" s="256">
        <v>1.0380394041326286</v>
      </c>
      <c r="K26" s="252" t="s">
        <v>2</v>
      </c>
    </row>
    <row r="27" spans="2:18" ht="15.75" x14ac:dyDescent="0.25">
      <c r="B27" s="251" t="s">
        <v>2</v>
      </c>
      <c r="C27" s="685" t="s">
        <v>1133</v>
      </c>
      <c r="D27" s="361"/>
      <c r="E27" s="361"/>
      <c r="F27" s="121" t="s">
        <v>2</v>
      </c>
      <c r="G27" s="121" t="s">
        <v>2</v>
      </c>
      <c r="H27" s="326">
        <v>0.81579999999999997</v>
      </c>
      <c r="I27" s="326">
        <v>0.81599999999999995</v>
      </c>
      <c r="J27" s="256">
        <v>0.81617750019955371</v>
      </c>
      <c r="K27" s="252" t="s">
        <v>2</v>
      </c>
    </row>
    <row r="28" spans="2:18" ht="15.75" x14ac:dyDescent="0.25">
      <c r="B28" s="251" t="s">
        <v>2</v>
      </c>
      <c r="C28" s="685" t="s">
        <v>2</v>
      </c>
      <c r="D28" s="361"/>
      <c r="E28" s="245" t="s">
        <v>2</v>
      </c>
      <c r="F28" s="121" t="s">
        <v>2</v>
      </c>
      <c r="G28" s="121" t="s">
        <v>2</v>
      </c>
      <c r="H28" s="324"/>
      <c r="I28" s="324"/>
      <c r="J28" s="255" t="s">
        <v>2</v>
      </c>
      <c r="K28" s="252" t="s">
        <v>2</v>
      </c>
    </row>
    <row r="29" spans="2:18" ht="15.75" x14ac:dyDescent="0.25">
      <c r="B29" s="251" t="s">
        <v>2</v>
      </c>
      <c r="C29" s="599" t="s">
        <v>1134</v>
      </c>
      <c r="D29" s="361"/>
      <c r="E29" s="361"/>
      <c r="F29" s="94" t="s">
        <v>2</v>
      </c>
      <c r="G29" s="94" t="s">
        <v>2</v>
      </c>
      <c r="H29" s="325">
        <v>330665.84000000003</v>
      </c>
      <c r="I29" s="325">
        <v>441031.4</v>
      </c>
      <c r="J29" s="46">
        <v>321477.63</v>
      </c>
      <c r="K29" s="252" t="s">
        <v>2</v>
      </c>
    </row>
    <row r="30" spans="2:18" ht="15.75" x14ac:dyDescent="0.25">
      <c r="B30" s="251" t="s">
        <v>2</v>
      </c>
      <c r="C30" s="599" t="s">
        <v>1135</v>
      </c>
      <c r="D30" s="361"/>
      <c r="E30" s="361"/>
      <c r="F30" s="94" t="s">
        <v>2</v>
      </c>
      <c r="G30" s="94" t="s">
        <v>2</v>
      </c>
      <c r="H30" s="325">
        <v>-391106.6</v>
      </c>
      <c r="I30" s="325">
        <v>-502381.33</v>
      </c>
      <c r="J30" s="46">
        <v>-527308.11</v>
      </c>
      <c r="K30" s="252" t="s">
        <v>2</v>
      </c>
    </row>
    <row r="31" spans="2:18" ht="15.75" x14ac:dyDescent="0.25">
      <c r="B31" s="251" t="s">
        <v>2</v>
      </c>
      <c r="C31" s="599" t="s">
        <v>1136</v>
      </c>
      <c r="D31" s="361"/>
      <c r="E31" s="361"/>
      <c r="F31" s="94" t="s">
        <v>2</v>
      </c>
      <c r="G31" s="94" t="s">
        <v>2</v>
      </c>
      <c r="H31" s="325">
        <v>-60440.76</v>
      </c>
      <c r="I31" s="325">
        <v>-61349.93</v>
      </c>
      <c r="J31" s="46">
        <v>-205830.48</v>
      </c>
      <c r="K31" s="252" t="s">
        <v>2</v>
      </c>
    </row>
    <row r="32" spans="2:18" ht="15.75" x14ac:dyDescent="0.25">
      <c r="B32" s="251" t="s">
        <v>2</v>
      </c>
      <c r="C32" s="599" t="s">
        <v>2</v>
      </c>
      <c r="D32" s="361"/>
      <c r="E32" s="245" t="s">
        <v>2</v>
      </c>
      <c r="F32" s="121" t="s">
        <v>2</v>
      </c>
      <c r="G32" s="121" t="s">
        <v>2</v>
      </c>
      <c r="H32" s="324"/>
      <c r="I32" s="324"/>
      <c r="J32" s="255" t="s">
        <v>2</v>
      </c>
      <c r="K32" s="252" t="s">
        <v>2</v>
      </c>
    </row>
    <row r="33" spans="2:11" ht="15.75" x14ac:dyDescent="0.25">
      <c r="B33" s="251" t="s">
        <v>2</v>
      </c>
      <c r="C33" s="685" t="s">
        <v>1137</v>
      </c>
      <c r="D33" s="361"/>
      <c r="E33" s="361"/>
      <c r="F33" s="121" t="s">
        <v>2</v>
      </c>
      <c r="G33" s="121" t="s">
        <v>2</v>
      </c>
      <c r="H33" s="326">
        <v>1.1828000000000001</v>
      </c>
      <c r="I33" s="326">
        <v>1.1391</v>
      </c>
      <c r="J33" s="256">
        <v>1.6402637720080244</v>
      </c>
      <c r="K33" s="252" t="s">
        <v>2</v>
      </c>
    </row>
    <row r="34" spans="2:11" ht="15.75" x14ac:dyDescent="0.25">
      <c r="B34" s="251" t="s">
        <v>2</v>
      </c>
      <c r="C34" s="685" t="s">
        <v>1138</v>
      </c>
      <c r="D34" s="361"/>
      <c r="E34" s="361"/>
      <c r="F34" s="121" t="s">
        <v>2</v>
      </c>
      <c r="G34" s="121" t="s">
        <v>2</v>
      </c>
      <c r="H34" s="326">
        <v>0.99550000000000005</v>
      </c>
      <c r="I34" s="326">
        <v>0.99580000000000002</v>
      </c>
      <c r="J34" s="256">
        <v>0.997</v>
      </c>
      <c r="K34" s="252" t="s">
        <v>2</v>
      </c>
    </row>
    <row r="35" spans="2:11" ht="15.75" x14ac:dyDescent="0.25">
      <c r="B35" s="251" t="s">
        <v>2</v>
      </c>
      <c r="C35" s="685" t="s">
        <v>2</v>
      </c>
      <c r="D35" s="361"/>
      <c r="E35" s="245" t="s">
        <v>2</v>
      </c>
      <c r="F35" s="121" t="s">
        <v>2</v>
      </c>
      <c r="G35" s="121" t="s">
        <v>2</v>
      </c>
      <c r="H35" s="324"/>
      <c r="I35" s="324"/>
      <c r="J35" s="255" t="s">
        <v>2</v>
      </c>
      <c r="K35" s="252" t="s">
        <v>2</v>
      </c>
    </row>
    <row r="36" spans="2:11" ht="15.75" x14ac:dyDescent="0.25">
      <c r="B36" s="251" t="s">
        <v>2</v>
      </c>
      <c r="C36" s="686" t="s">
        <v>1139</v>
      </c>
      <c r="D36" s="361"/>
      <c r="E36" s="245" t="s">
        <v>2</v>
      </c>
      <c r="F36" s="121" t="s">
        <v>2</v>
      </c>
      <c r="G36" s="121" t="s">
        <v>2</v>
      </c>
      <c r="H36" s="325">
        <v>-72376.45</v>
      </c>
      <c r="I36" s="325">
        <v>-160309.35999999999</v>
      </c>
      <c r="J36" s="46">
        <v>-234671.25</v>
      </c>
      <c r="K36" s="252" t="s">
        <v>2</v>
      </c>
    </row>
    <row r="37" spans="2:11" ht="15.75" x14ac:dyDescent="0.25">
      <c r="B37" s="251" t="s">
        <v>2</v>
      </c>
      <c r="C37" s="686" t="s">
        <v>1140</v>
      </c>
      <c r="D37" s="361"/>
      <c r="E37" s="245" t="s">
        <v>2</v>
      </c>
      <c r="F37" s="121" t="s">
        <v>2</v>
      </c>
      <c r="G37" s="121" t="s">
        <v>2</v>
      </c>
      <c r="H37" s="325">
        <v>585647.66</v>
      </c>
      <c r="I37" s="325">
        <v>1091334.1299999999</v>
      </c>
      <c r="J37" s="46">
        <v>353026.06</v>
      </c>
      <c r="K37" s="252" t="s">
        <v>2</v>
      </c>
    </row>
    <row r="38" spans="2:11" ht="15.75" x14ac:dyDescent="0.25">
      <c r="B38" s="251" t="s">
        <v>2</v>
      </c>
      <c r="C38" s="599" t="s">
        <v>2</v>
      </c>
      <c r="D38" s="361"/>
      <c r="E38" s="245" t="s">
        <v>2</v>
      </c>
      <c r="F38" s="121" t="s">
        <v>2</v>
      </c>
      <c r="G38" s="121" t="s">
        <v>2</v>
      </c>
      <c r="H38" s="324"/>
      <c r="I38" s="324"/>
      <c r="J38" s="255" t="s">
        <v>2</v>
      </c>
      <c r="K38" s="252" t="s">
        <v>2</v>
      </c>
    </row>
    <row r="39" spans="2:11" ht="15.75" x14ac:dyDescent="0.25">
      <c r="B39" s="251" t="s">
        <v>2</v>
      </c>
      <c r="C39" s="599" t="s">
        <v>1141</v>
      </c>
      <c r="D39" s="361"/>
      <c r="E39" s="245" t="s">
        <v>2</v>
      </c>
      <c r="F39" s="121" t="s">
        <v>2</v>
      </c>
      <c r="G39" s="121" t="s">
        <v>2</v>
      </c>
      <c r="H39" s="325">
        <v>2079983.18</v>
      </c>
      <c r="I39" s="325">
        <v>2724324.45</v>
      </c>
      <c r="J39" s="46">
        <v>2109426.4300000002</v>
      </c>
      <c r="K39" s="252" t="s">
        <v>2</v>
      </c>
    </row>
    <row r="40" spans="2:11" ht="15.75" x14ac:dyDescent="0.25">
      <c r="B40" s="251" t="s">
        <v>2</v>
      </c>
      <c r="C40" s="599" t="s">
        <v>1142</v>
      </c>
      <c r="D40" s="361"/>
      <c r="E40" s="245" t="s">
        <v>2</v>
      </c>
      <c r="F40" s="121" t="s">
        <v>2</v>
      </c>
      <c r="G40" s="121" t="s">
        <v>2</v>
      </c>
      <c r="H40" s="325">
        <v>-1566711.97</v>
      </c>
      <c r="I40" s="325">
        <v>-1793299.68</v>
      </c>
      <c r="J40" s="46">
        <v>-1991071.62</v>
      </c>
      <c r="K40" s="252" t="s">
        <v>2</v>
      </c>
    </row>
    <row r="41" spans="2:11" ht="15.75" x14ac:dyDescent="0.25">
      <c r="B41" s="251" t="s">
        <v>2</v>
      </c>
      <c r="C41" s="599" t="s">
        <v>2</v>
      </c>
      <c r="D41" s="361"/>
      <c r="E41" s="245" t="s">
        <v>2</v>
      </c>
      <c r="F41" s="121" t="s">
        <v>2</v>
      </c>
      <c r="G41" s="121" t="s">
        <v>2</v>
      </c>
      <c r="H41" s="324"/>
      <c r="I41" s="324"/>
      <c r="J41" s="255" t="s">
        <v>2</v>
      </c>
      <c r="K41" s="252" t="s">
        <v>2</v>
      </c>
    </row>
    <row r="42" spans="2:11" ht="15.75" x14ac:dyDescent="0.25">
      <c r="B42" s="251" t="s">
        <v>2</v>
      </c>
      <c r="C42" s="599" t="s">
        <v>1143</v>
      </c>
      <c r="D42" s="361"/>
      <c r="E42" s="361"/>
      <c r="F42" s="121" t="s">
        <v>2</v>
      </c>
      <c r="G42" s="121" t="s">
        <v>2</v>
      </c>
      <c r="H42" s="325">
        <v>513271.21</v>
      </c>
      <c r="I42" s="325">
        <v>931024.77</v>
      </c>
      <c r="J42" s="46">
        <v>118354.81000000006</v>
      </c>
      <c r="K42" s="252" t="s">
        <v>2</v>
      </c>
    </row>
    <row r="43" spans="2:11" ht="15.75" x14ac:dyDescent="0.25">
      <c r="B43" s="251" t="s">
        <v>2</v>
      </c>
      <c r="C43" s="599" t="s">
        <v>2</v>
      </c>
      <c r="D43" s="361"/>
      <c r="E43" s="245" t="s">
        <v>2</v>
      </c>
      <c r="F43" s="121" t="s">
        <v>2</v>
      </c>
      <c r="G43" s="121" t="s">
        <v>2</v>
      </c>
      <c r="H43" s="255" t="s">
        <v>2</v>
      </c>
      <c r="I43" s="255" t="s">
        <v>2</v>
      </c>
      <c r="J43" s="255" t="s">
        <v>2</v>
      </c>
      <c r="K43" s="252" t="s">
        <v>2</v>
      </c>
    </row>
    <row r="44" spans="2:11" ht="15.75" x14ac:dyDescent="0.25">
      <c r="B44" s="251" t="s">
        <v>2</v>
      </c>
      <c r="C44" s="681" t="s">
        <v>179</v>
      </c>
      <c r="D44" s="535"/>
      <c r="E44" s="257" t="s">
        <v>2</v>
      </c>
      <c r="F44" s="258" t="s">
        <v>2</v>
      </c>
      <c r="G44" s="258" t="s">
        <v>2</v>
      </c>
      <c r="H44" s="259">
        <v>7.7799999999999994E-5</v>
      </c>
      <c r="I44" s="259">
        <v>1.415E-4</v>
      </c>
      <c r="J44" s="259">
        <v>1.803643317357415E-5</v>
      </c>
      <c r="K44" s="260" t="s">
        <v>2</v>
      </c>
    </row>
    <row r="45" spans="2:11" ht="15.75" x14ac:dyDescent="0.25">
      <c r="B45" s="251" t="s">
        <v>2</v>
      </c>
      <c r="C45" s="678" t="s">
        <v>2</v>
      </c>
      <c r="D45" s="535"/>
      <c r="E45" s="257" t="s">
        <v>2</v>
      </c>
      <c r="F45" s="258" t="s">
        <v>2</v>
      </c>
      <c r="G45" s="258" t="s">
        <v>2</v>
      </c>
      <c r="H45" s="261"/>
      <c r="I45" s="261"/>
      <c r="J45" s="261" t="s">
        <v>1144</v>
      </c>
      <c r="K45" s="252" t="s">
        <v>2</v>
      </c>
    </row>
    <row r="46" spans="2:11" ht="15.75" x14ac:dyDescent="0.25">
      <c r="B46" s="251" t="s">
        <v>2</v>
      </c>
      <c r="C46" s="681" t="s">
        <v>185</v>
      </c>
      <c r="D46" s="535"/>
      <c r="E46" s="257" t="s">
        <v>2</v>
      </c>
      <c r="F46" s="258" t="s">
        <v>2</v>
      </c>
      <c r="G46" s="258" t="s">
        <v>2</v>
      </c>
      <c r="H46" s="259">
        <v>6.0399999999999998E-5</v>
      </c>
      <c r="I46" s="259">
        <v>7.1699999999999995E-5</v>
      </c>
      <c r="J46" s="259">
        <v>6.9694702764464502E-5</v>
      </c>
      <c r="K46" s="260" t="s">
        <v>2</v>
      </c>
    </row>
    <row r="47" spans="2:11" ht="15.75" x14ac:dyDescent="0.25">
      <c r="B47" s="251" t="s">
        <v>2</v>
      </c>
      <c r="C47" s="678" t="s">
        <v>2</v>
      </c>
      <c r="D47" s="535"/>
      <c r="E47" s="257" t="s">
        <v>2</v>
      </c>
      <c r="F47" s="258" t="s">
        <v>2</v>
      </c>
      <c r="G47" s="258" t="s">
        <v>2</v>
      </c>
      <c r="H47" s="261" t="s">
        <v>2</v>
      </c>
      <c r="I47" s="261" t="s">
        <v>2</v>
      </c>
      <c r="J47" s="261" t="s">
        <v>2</v>
      </c>
      <c r="K47" s="252" t="s">
        <v>2</v>
      </c>
    </row>
    <row r="48" spans="2:11" ht="15.75" x14ac:dyDescent="0.25">
      <c r="B48" s="251" t="s">
        <v>2</v>
      </c>
      <c r="C48" s="684" t="s">
        <v>191</v>
      </c>
      <c r="D48" s="361"/>
      <c r="E48" s="94" t="s">
        <v>2</v>
      </c>
      <c r="F48" s="121" t="s">
        <v>2</v>
      </c>
      <c r="G48" s="121" t="s">
        <v>2</v>
      </c>
      <c r="H48" s="255" t="s">
        <v>2</v>
      </c>
      <c r="I48" s="255" t="s">
        <v>2</v>
      </c>
      <c r="J48" s="255" t="s">
        <v>2</v>
      </c>
      <c r="K48" s="252" t="s">
        <v>2</v>
      </c>
    </row>
    <row r="49" spans="2:11" ht="15.75" x14ac:dyDescent="0.25">
      <c r="B49" s="251" t="s">
        <v>2</v>
      </c>
      <c r="C49" s="599" t="s">
        <v>1145</v>
      </c>
      <c r="D49" s="361"/>
      <c r="E49" s="361"/>
      <c r="F49" s="121" t="s">
        <v>2</v>
      </c>
      <c r="G49" s="121" t="s">
        <v>2</v>
      </c>
      <c r="H49" s="262">
        <v>115823.65</v>
      </c>
      <c r="I49" s="262">
        <v>93158.66</v>
      </c>
      <c r="J49" s="262">
        <v>1336155.6299999999</v>
      </c>
      <c r="K49" s="252" t="s">
        <v>2</v>
      </c>
    </row>
    <row r="50" spans="2:11" ht="15.75" x14ac:dyDescent="0.25">
      <c r="B50" s="251" t="s">
        <v>2</v>
      </c>
      <c r="C50" s="599" t="s">
        <v>2</v>
      </c>
      <c r="D50" s="361"/>
      <c r="E50" s="94" t="s">
        <v>2</v>
      </c>
      <c r="F50" s="121" t="s">
        <v>2</v>
      </c>
      <c r="G50" s="121" t="s">
        <v>2</v>
      </c>
      <c r="H50" s="255"/>
      <c r="I50" s="255"/>
      <c r="J50" s="255" t="s">
        <v>2</v>
      </c>
      <c r="K50" s="252" t="s">
        <v>2</v>
      </c>
    </row>
    <row r="51" spans="2:11" ht="15.75" x14ac:dyDescent="0.25">
      <c r="B51" s="251" t="s">
        <v>2</v>
      </c>
      <c r="C51" s="599" t="s">
        <v>1146</v>
      </c>
      <c r="D51" s="361"/>
      <c r="E51" s="361"/>
      <c r="F51" s="121" t="s">
        <v>2</v>
      </c>
      <c r="G51" s="121" t="s">
        <v>2</v>
      </c>
      <c r="H51" s="262">
        <v>4508665.17</v>
      </c>
      <c r="I51" s="262">
        <v>4434998.51</v>
      </c>
      <c r="J51" s="262">
        <v>4368839.4099999983</v>
      </c>
      <c r="K51" s="252" t="s">
        <v>2</v>
      </c>
    </row>
    <row r="52" spans="2:11" ht="15.75" x14ac:dyDescent="0.25">
      <c r="B52" s="251" t="s">
        <v>2</v>
      </c>
      <c r="C52" s="599" t="s">
        <v>2</v>
      </c>
      <c r="D52" s="361"/>
      <c r="E52" s="245" t="s">
        <v>2</v>
      </c>
      <c r="F52" s="121" t="s">
        <v>2</v>
      </c>
      <c r="G52" s="121" t="s">
        <v>2</v>
      </c>
      <c r="H52" s="255"/>
      <c r="I52" s="255"/>
      <c r="J52" s="255" t="s">
        <v>2</v>
      </c>
      <c r="K52" s="252" t="s">
        <v>2</v>
      </c>
    </row>
    <row r="53" spans="2:11" ht="15.75" x14ac:dyDescent="0.25">
      <c r="B53" s="251" t="s">
        <v>2</v>
      </c>
      <c r="C53" s="681" t="s">
        <v>191</v>
      </c>
      <c r="D53" s="535"/>
      <c r="E53" s="257" t="s">
        <v>2</v>
      </c>
      <c r="F53" s="258" t="s">
        <v>2</v>
      </c>
      <c r="G53" s="258" t="s">
        <v>2</v>
      </c>
      <c r="H53" s="333">
        <v>6.8309999999999996E-4</v>
      </c>
      <c r="I53" s="334">
        <v>6.7400000000000001E-4</v>
      </c>
      <c r="J53" s="333">
        <v>6.6578012388801133E-4</v>
      </c>
      <c r="K53" s="260" t="s">
        <v>2</v>
      </c>
    </row>
    <row r="54" spans="2:11" ht="15.75" x14ac:dyDescent="0.25">
      <c r="B54" s="263" t="s">
        <v>2</v>
      </c>
      <c r="C54" s="682" t="s">
        <v>2</v>
      </c>
      <c r="D54" s="683"/>
      <c r="E54" s="264" t="s">
        <v>2</v>
      </c>
      <c r="F54" s="265" t="s">
        <v>2</v>
      </c>
      <c r="G54" s="265" t="s">
        <v>2</v>
      </c>
      <c r="H54" s="266" t="s">
        <v>2</v>
      </c>
      <c r="I54" s="266" t="s">
        <v>2</v>
      </c>
      <c r="J54" s="266" t="s">
        <v>2</v>
      </c>
      <c r="K54" s="267" t="s">
        <v>2</v>
      </c>
    </row>
    <row r="55" spans="2:11" ht="15.75" x14ac:dyDescent="0.25">
      <c r="B55" s="268" t="s">
        <v>2</v>
      </c>
      <c r="C55" s="678" t="s">
        <v>2</v>
      </c>
      <c r="D55" s="535"/>
      <c r="E55" s="257" t="s">
        <v>2</v>
      </c>
      <c r="F55" s="258" t="s">
        <v>2</v>
      </c>
      <c r="G55" s="258" t="s">
        <v>2</v>
      </c>
      <c r="H55" s="261" t="s">
        <v>2</v>
      </c>
      <c r="I55" s="261" t="s">
        <v>2</v>
      </c>
      <c r="J55" s="261" t="s">
        <v>2</v>
      </c>
      <c r="K55" s="261" t="s">
        <v>2</v>
      </c>
    </row>
    <row r="56" spans="2:11" ht="15.75" x14ac:dyDescent="0.25">
      <c r="B56" s="247" t="s">
        <v>2</v>
      </c>
      <c r="C56" s="679" t="s">
        <v>1147</v>
      </c>
      <c r="D56" s="680"/>
      <c r="E56" s="680"/>
      <c r="F56" s="269" t="s">
        <v>2</v>
      </c>
      <c r="G56" s="269" t="s">
        <v>2</v>
      </c>
      <c r="H56" s="270" t="s">
        <v>2</v>
      </c>
      <c r="I56" s="270" t="s">
        <v>2</v>
      </c>
      <c r="J56" s="270" t="s">
        <v>2</v>
      </c>
      <c r="K56" s="250" t="s">
        <v>2</v>
      </c>
    </row>
    <row r="57" spans="2:11" x14ac:dyDescent="0.25">
      <c r="B57" s="271" t="s">
        <v>2</v>
      </c>
      <c r="C57" s="640" t="s">
        <v>2</v>
      </c>
      <c r="D57" s="361"/>
      <c r="E57" s="196" t="s">
        <v>2</v>
      </c>
      <c r="F57" s="121" t="s">
        <v>2</v>
      </c>
      <c r="G57" s="121" t="s">
        <v>2</v>
      </c>
      <c r="H57" s="82" t="s">
        <v>2</v>
      </c>
      <c r="I57" s="82" t="s">
        <v>2</v>
      </c>
      <c r="J57" s="82" t="s">
        <v>2</v>
      </c>
      <c r="K57" s="272" t="s">
        <v>2</v>
      </c>
    </row>
    <row r="58" spans="2:11" x14ac:dyDescent="0.25">
      <c r="B58" s="271" t="s">
        <v>2</v>
      </c>
      <c r="C58" s="599" t="s">
        <v>88</v>
      </c>
      <c r="D58" s="361"/>
      <c r="E58" s="196" t="s">
        <v>2</v>
      </c>
      <c r="F58" s="121" t="s">
        <v>2</v>
      </c>
      <c r="G58" s="121" t="s">
        <v>2</v>
      </c>
      <c r="H58" s="322">
        <v>44984</v>
      </c>
      <c r="I58" s="322">
        <v>45012</v>
      </c>
      <c r="J58" s="253">
        <v>45041</v>
      </c>
      <c r="K58" s="272" t="s">
        <v>2</v>
      </c>
    </row>
    <row r="59" spans="2:11" x14ac:dyDescent="0.25">
      <c r="B59" s="271" t="s">
        <v>2</v>
      </c>
      <c r="C59" s="599" t="s">
        <v>1122</v>
      </c>
      <c r="D59" s="361"/>
      <c r="E59" s="196" t="s">
        <v>2</v>
      </c>
      <c r="F59" s="121" t="s">
        <v>2</v>
      </c>
      <c r="G59" s="121" t="s">
        <v>2</v>
      </c>
      <c r="H59" s="323">
        <v>111</v>
      </c>
      <c r="I59" s="323">
        <v>112</v>
      </c>
      <c r="J59" s="254">
        <v>113</v>
      </c>
      <c r="K59" s="272" t="s">
        <v>2</v>
      </c>
    </row>
    <row r="60" spans="2:11" x14ac:dyDescent="0.25">
      <c r="B60" s="273" t="s">
        <v>2</v>
      </c>
      <c r="C60" s="570" t="s">
        <v>2</v>
      </c>
      <c r="D60" s="361"/>
      <c r="E60" s="361"/>
      <c r="F60" s="178" t="s">
        <v>2</v>
      </c>
      <c r="G60" s="178" t="s">
        <v>2</v>
      </c>
      <c r="H60" s="327"/>
      <c r="I60" s="327"/>
      <c r="J60" s="274" t="s">
        <v>2</v>
      </c>
      <c r="K60" s="275" t="s">
        <v>2</v>
      </c>
    </row>
    <row r="61" spans="2:11" x14ac:dyDescent="0.25">
      <c r="B61" s="273" t="s">
        <v>2</v>
      </c>
      <c r="C61" s="677" t="s">
        <v>1148</v>
      </c>
      <c r="D61" s="361"/>
      <c r="E61" s="361"/>
      <c r="F61" s="178" t="s">
        <v>2</v>
      </c>
      <c r="G61" s="178" t="s">
        <v>2</v>
      </c>
      <c r="H61" s="327"/>
      <c r="I61" s="327"/>
      <c r="J61" s="274" t="s">
        <v>2</v>
      </c>
      <c r="K61" s="275" t="s">
        <v>2</v>
      </c>
    </row>
    <row r="62" spans="2:11" x14ac:dyDescent="0.25">
      <c r="B62" s="273" t="s">
        <v>2</v>
      </c>
      <c r="C62" s="416" t="s">
        <v>1149</v>
      </c>
      <c r="D62" s="361"/>
      <c r="E62" s="361"/>
      <c r="F62" s="29" t="s">
        <v>1150</v>
      </c>
      <c r="G62" s="29" t="s">
        <v>673</v>
      </c>
      <c r="H62" s="328">
        <v>736779.91</v>
      </c>
      <c r="I62" s="328">
        <v>859026.54</v>
      </c>
      <c r="J62" s="276">
        <v>1509754.1500000004</v>
      </c>
      <c r="K62" s="275" t="s">
        <v>2</v>
      </c>
    </row>
    <row r="63" spans="2:11" x14ac:dyDescent="0.25">
      <c r="B63" s="273" t="s">
        <v>2</v>
      </c>
      <c r="C63" s="416" t="s">
        <v>1149</v>
      </c>
      <c r="D63" s="361"/>
      <c r="E63" s="361"/>
      <c r="F63" s="29" t="s">
        <v>1150</v>
      </c>
      <c r="G63" s="29" t="s">
        <v>674</v>
      </c>
      <c r="H63" s="328">
        <v>7194205.8200000003</v>
      </c>
      <c r="I63" s="328">
        <v>7229873.5999999996</v>
      </c>
      <c r="J63" s="276">
        <v>9331077.9699999932</v>
      </c>
      <c r="K63" s="275" t="s">
        <v>2</v>
      </c>
    </row>
    <row r="64" spans="2:11" x14ac:dyDescent="0.25">
      <c r="B64" s="273" t="s">
        <v>2</v>
      </c>
      <c r="C64" s="416" t="s">
        <v>1149</v>
      </c>
      <c r="D64" s="361"/>
      <c r="E64" s="361"/>
      <c r="F64" s="29" t="s">
        <v>672</v>
      </c>
      <c r="G64" s="29" t="s">
        <v>673</v>
      </c>
      <c r="H64" s="328">
        <v>119654.61</v>
      </c>
      <c r="I64" s="328">
        <v>155717.21</v>
      </c>
      <c r="J64" s="276">
        <v>434214.46000000008</v>
      </c>
      <c r="K64" s="275" t="s">
        <v>2</v>
      </c>
    </row>
    <row r="65" spans="2:16" x14ac:dyDescent="0.25">
      <c r="B65" s="273" t="s">
        <v>2</v>
      </c>
      <c r="C65" s="416" t="s">
        <v>1149</v>
      </c>
      <c r="D65" s="361"/>
      <c r="E65" s="361"/>
      <c r="F65" s="29" t="s">
        <v>672</v>
      </c>
      <c r="G65" s="29" t="s">
        <v>674</v>
      </c>
      <c r="H65" s="328">
        <v>184854.82</v>
      </c>
      <c r="I65" s="328">
        <v>46194.720000000001</v>
      </c>
      <c r="J65" s="276">
        <v>356136.18000000005</v>
      </c>
      <c r="K65" s="275" t="s">
        <v>2</v>
      </c>
    </row>
    <row r="66" spans="2:16" x14ac:dyDescent="0.25">
      <c r="B66" s="273" t="s">
        <v>2</v>
      </c>
      <c r="C66" s="416" t="s">
        <v>1149</v>
      </c>
      <c r="D66" s="361"/>
      <c r="E66" s="361"/>
      <c r="F66" s="29" t="s">
        <v>671</v>
      </c>
      <c r="G66" s="29" t="s">
        <v>673</v>
      </c>
      <c r="H66" s="328">
        <v>85168105.200000003</v>
      </c>
      <c r="I66" s="328">
        <v>73232172.239999995</v>
      </c>
      <c r="J66" s="276">
        <v>131823601.31000009</v>
      </c>
      <c r="K66" s="275" t="s">
        <v>2</v>
      </c>
      <c r="O66" s="328"/>
      <c r="P66" s="328"/>
    </row>
    <row r="67" spans="2:16" x14ac:dyDescent="0.25">
      <c r="B67" s="273" t="s">
        <v>2</v>
      </c>
      <c r="C67" s="416" t="s">
        <v>1149</v>
      </c>
      <c r="D67" s="361"/>
      <c r="E67" s="361"/>
      <c r="F67" s="29" t="s">
        <v>671</v>
      </c>
      <c r="G67" s="29" t="s">
        <v>674</v>
      </c>
      <c r="H67" s="328">
        <v>51706361.210000001</v>
      </c>
      <c r="I67" s="328">
        <v>54806045.740000002</v>
      </c>
      <c r="J67" s="276">
        <v>76381112.579999894</v>
      </c>
      <c r="K67" s="275" t="s">
        <v>2</v>
      </c>
      <c r="O67" s="328"/>
      <c r="P67" s="328"/>
    </row>
    <row r="68" spans="2:16" x14ac:dyDescent="0.25">
      <c r="B68" s="273" t="s">
        <v>2</v>
      </c>
      <c r="C68" s="570" t="s">
        <v>1151</v>
      </c>
      <c r="D68" s="361"/>
      <c r="E68" s="361"/>
      <c r="F68" s="178" t="s">
        <v>115</v>
      </c>
      <c r="G68" s="178" t="s">
        <v>2</v>
      </c>
      <c r="H68" s="329">
        <v>145109961.56999999</v>
      </c>
      <c r="I68" s="329">
        <v>136329030.05000001</v>
      </c>
      <c r="J68" s="277">
        <v>219835896.64999998</v>
      </c>
      <c r="K68" s="275" t="s">
        <v>2</v>
      </c>
    </row>
    <row r="69" spans="2:16" x14ac:dyDescent="0.25">
      <c r="B69" s="273" t="s">
        <v>2</v>
      </c>
      <c r="C69" s="570" t="s">
        <v>2</v>
      </c>
      <c r="D69" s="361"/>
      <c r="E69" s="361"/>
      <c r="F69" s="178" t="s">
        <v>2</v>
      </c>
      <c r="G69" s="178" t="s">
        <v>2</v>
      </c>
      <c r="H69" s="327"/>
      <c r="I69" s="327"/>
      <c r="J69" s="274" t="s">
        <v>2</v>
      </c>
      <c r="K69" s="275" t="s">
        <v>2</v>
      </c>
    </row>
    <row r="70" spans="2:16" x14ac:dyDescent="0.25">
      <c r="B70" s="273" t="s">
        <v>2</v>
      </c>
      <c r="C70" s="677" t="s">
        <v>1148</v>
      </c>
      <c r="D70" s="361"/>
      <c r="E70" s="361"/>
      <c r="F70" s="178" t="s">
        <v>2</v>
      </c>
      <c r="G70" s="178" t="s">
        <v>2</v>
      </c>
      <c r="H70" s="327"/>
      <c r="I70" s="327"/>
      <c r="J70" s="274" t="s">
        <v>2</v>
      </c>
      <c r="K70" s="275" t="s">
        <v>2</v>
      </c>
    </row>
    <row r="71" spans="2:16" x14ac:dyDescent="0.25">
      <c r="B71" s="273" t="s">
        <v>2</v>
      </c>
      <c r="C71" s="416" t="s">
        <v>1152</v>
      </c>
      <c r="D71" s="361"/>
      <c r="E71" s="361"/>
      <c r="F71" s="29" t="s">
        <v>1150</v>
      </c>
      <c r="G71" s="29" t="s">
        <v>673</v>
      </c>
      <c r="H71" s="328">
        <v>4166.55</v>
      </c>
      <c r="I71" s="328">
        <v>80060.149999999994</v>
      </c>
      <c r="J71" s="276">
        <v>6212.68</v>
      </c>
      <c r="K71" s="275" t="s">
        <v>2</v>
      </c>
    </row>
    <row r="72" spans="2:16" x14ac:dyDescent="0.25">
      <c r="B72" s="273" t="s">
        <v>2</v>
      </c>
      <c r="C72" s="416" t="s">
        <v>1152</v>
      </c>
      <c r="D72" s="361"/>
      <c r="E72" s="361"/>
      <c r="F72" s="29" t="s">
        <v>1150</v>
      </c>
      <c r="G72" s="29" t="s">
        <v>674</v>
      </c>
      <c r="H72" s="328">
        <v>58441.97</v>
      </c>
      <c r="I72" s="328">
        <v>74551.570000000007</v>
      </c>
      <c r="J72" s="276">
        <v>38303.740000000005</v>
      </c>
      <c r="K72" s="275" t="s">
        <v>2</v>
      </c>
    </row>
    <row r="73" spans="2:16" x14ac:dyDescent="0.25">
      <c r="B73" s="273" t="s">
        <v>2</v>
      </c>
      <c r="C73" s="416" t="s">
        <v>1152</v>
      </c>
      <c r="D73" s="361"/>
      <c r="E73" s="361"/>
      <c r="F73" s="29" t="s">
        <v>672</v>
      </c>
      <c r="G73" s="29" t="s">
        <v>673</v>
      </c>
      <c r="H73" s="328">
        <v>0</v>
      </c>
      <c r="I73" s="328">
        <v>0</v>
      </c>
      <c r="J73" s="328">
        <v>0</v>
      </c>
      <c r="K73" s="275" t="s">
        <v>2</v>
      </c>
    </row>
    <row r="74" spans="2:16" x14ac:dyDescent="0.25">
      <c r="B74" s="273" t="s">
        <v>2</v>
      </c>
      <c r="C74" s="416" t="s">
        <v>1152</v>
      </c>
      <c r="D74" s="361"/>
      <c r="E74" s="361"/>
      <c r="F74" s="29" t="s">
        <v>672</v>
      </c>
      <c r="G74" s="29" t="s">
        <v>674</v>
      </c>
      <c r="H74" s="328">
        <v>0</v>
      </c>
      <c r="I74" s="328">
        <v>0</v>
      </c>
      <c r="J74" s="328">
        <v>0</v>
      </c>
      <c r="K74" s="275" t="s">
        <v>2</v>
      </c>
    </row>
    <row r="75" spans="2:16" x14ac:dyDescent="0.25">
      <c r="B75" s="273" t="s">
        <v>2</v>
      </c>
      <c r="C75" s="416" t="s">
        <v>1152</v>
      </c>
      <c r="D75" s="361"/>
      <c r="E75" s="361"/>
      <c r="F75" s="29" t="s">
        <v>671</v>
      </c>
      <c r="G75" s="29" t="s">
        <v>673</v>
      </c>
      <c r="H75" s="328">
        <v>167393.70000000001</v>
      </c>
      <c r="I75" s="328">
        <v>285390.06</v>
      </c>
      <c r="J75" s="276">
        <v>117804.72</v>
      </c>
      <c r="K75" s="275" t="s">
        <v>2</v>
      </c>
    </row>
    <row r="76" spans="2:16" x14ac:dyDescent="0.25">
      <c r="B76" s="273" t="s">
        <v>2</v>
      </c>
      <c r="C76" s="416" t="s">
        <v>1152</v>
      </c>
      <c r="D76" s="361"/>
      <c r="E76" s="361"/>
      <c r="F76" s="29" t="s">
        <v>671</v>
      </c>
      <c r="G76" s="29" t="s">
        <v>674</v>
      </c>
      <c r="H76" s="328">
        <v>166157.14000000001</v>
      </c>
      <c r="I76" s="328">
        <v>127343.46</v>
      </c>
      <c r="J76" s="276">
        <v>132904.66999999998</v>
      </c>
      <c r="K76" s="275" t="s">
        <v>2</v>
      </c>
    </row>
    <row r="77" spans="2:16" x14ac:dyDescent="0.25">
      <c r="B77" s="273" t="s">
        <v>2</v>
      </c>
      <c r="C77" s="570" t="s">
        <v>1152</v>
      </c>
      <c r="D77" s="361"/>
      <c r="E77" s="361"/>
      <c r="F77" s="178" t="s">
        <v>115</v>
      </c>
      <c r="G77" s="178" t="s">
        <v>2</v>
      </c>
      <c r="H77" s="330">
        <v>396159.36</v>
      </c>
      <c r="I77" s="330">
        <v>567345.24</v>
      </c>
      <c r="J77" s="277">
        <v>295225.81</v>
      </c>
      <c r="K77" s="275" t="s">
        <v>2</v>
      </c>
    </row>
    <row r="78" spans="2:16" x14ac:dyDescent="0.25">
      <c r="B78" s="273" t="s">
        <v>2</v>
      </c>
      <c r="C78" s="570" t="s">
        <v>2</v>
      </c>
      <c r="D78" s="361"/>
      <c r="E78" s="178" t="s">
        <v>2</v>
      </c>
      <c r="F78" s="178" t="s">
        <v>2</v>
      </c>
      <c r="G78" s="178" t="s">
        <v>2</v>
      </c>
      <c r="H78" s="327"/>
      <c r="I78" s="327"/>
      <c r="J78" s="274" t="s">
        <v>2</v>
      </c>
      <c r="K78" s="275" t="s">
        <v>2</v>
      </c>
    </row>
    <row r="79" spans="2:16" x14ac:dyDescent="0.25">
      <c r="B79" s="273" t="s">
        <v>2</v>
      </c>
      <c r="C79" s="674" t="s">
        <v>1153</v>
      </c>
      <c r="D79" s="361"/>
      <c r="E79" s="178" t="s">
        <v>2</v>
      </c>
      <c r="F79" s="278" t="s">
        <v>115</v>
      </c>
      <c r="G79" s="178" t="s">
        <v>2</v>
      </c>
      <c r="H79" s="331">
        <v>154039751.24000001</v>
      </c>
      <c r="I79" s="331">
        <v>154607096.47999999</v>
      </c>
      <c r="J79" s="279">
        <v>154902322.28999999</v>
      </c>
      <c r="K79" s="275" t="s">
        <v>2</v>
      </c>
    </row>
    <row r="80" spans="2:16" x14ac:dyDescent="0.25">
      <c r="B80" s="273" t="s">
        <v>2</v>
      </c>
      <c r="C80" s="570" t="s">
        <v>2</v>
      </c>
      <c r="D80" s="361"/>
      <c r="E80" s="361"/>
      <c r="F80" s="178" t="s">
        <v>2</v>
      </c>
      <c r="G80" s="178" t="s">
        <v>2</v>
      </c>
      <c r="H80" s="327"/>
      <c r="I80" s="327"/>
      <c r="J80" s="274" t="s">
        <v>2</v>
      </c>
      <c r="K80" s="275" t="s">
        <v>2</v>
      </c>
    </row>
    <row r="81" spans="2:11" x14ac:dyDescent="0.25">
      <c r="B81" s="273" t="s">
        <v>2</v>
      </c>
      <c r="C81" s="677" t="s">
        <v>1148</v>
      </c>
      <c r="D81" s="361"/>
      <c r="E81" s="361"/>
      <c r="F81" s="178" t="s">
        <v>2</v>
      </c>
      <c r="G81" s="178" t="s">
        <v>2</v>
      </c>
      <c r="H81" s="327"/>
      <c r="I81" s="327"/>
      <c r="J81" s="274" t="s">
        <v>2</v>
      </c>
      <c r="K81" s="275" t="s">
        <v>2</v>
      </c>
    </row>
    <row r="82" spans="2:11" x14ac:dyDescent="0.25">
      <c r="B82" s="273" t="s">
        <v>2</v>
      </c>
      <c r="C82" s="416" t="s">
        <v>1154</v>
      </c>
      <c r="D82" s="361"/>
      <c r="E82" s="361"/>
      <c r="F82" s="29" t="s">
        <v>1150</v>
      </c>
      <c r="G82" s="29" t="s">
        <v>673</v>
      </c>
      <c r="H82" s="328">
        <v>8381.52</v>
      </c>
      <c r="I82" s="328">
        <v>0</v>
      </c>
      <c r="J82" s="328">
        <v>0</v>
      </c>
      <c r="K82" s="275" t="s">
        <v>2</v>
      </c>
    </row>
    <row r="83" spans="2:11" x14ac:dyDescent="0.25">
      <c r="B83" s="273" t="s">
        <v>2</v>
      </c>
      <c r="C83" s="416" t="s">
        <v>1154</v>
      </c>
      <c r="D83" s="361"/>
      <c r="E83" s="361"/>
      <c r="F83" s="29" t="s">
        <v>1150</v>
      </c>
      <c r="G83" s="29" t="s">
        <v>674</v>
      </c>
      <c r="H83" s="328">
        <v>68814.850000000006</v>
      </c>
      <c r="I83" s="328">
        <v>58254.33</v>
      </c>
      <c r="J83" s="276">
        <v>16395.12</v>
      </c>
      <c r="K83" s="275" t="s">
        <v>2</v>
      </c>
    </row>
    <row r="84" spans="2:11" x14ac:dyDescent="0.25">
      <c r="B84" s="273" t="s">
        <v>2</v>
      </c>
      <c r="C84" s="416" t="s">
        <v>1154</v>
      </c>
      <c r="D84" s="361"/>
      <c r="E84" s="361"/>
      <c r="F84" s="29" t="s">
        <v>672</v>
      </c>
      <c r="G84" s="29" t="s">
        <v>673</v>
      </c>
      <c r="H84" s="276">
        <v>0</v>
      </c>
      <c r="I84" s="276">
        <v>0</v>
      </c>
      <c r="J84" s="276">
        <v>18824.43</v>
      </c>
      <c r="K84" s="275" t="s">
        <v>2</v>
      </c>
    </row>
    <row r="85" spans="2:11" x14ac:dyDescent="0.25">
      <c r="B85" s="273" t="s">
        <v>2</v>
      </c>
      <c r="C85" s="416" t="s">
        <v>1154</v>
      </c>
      <c r="D85" s="361"/>
      <c r="E85" s="361"/>
      <c r="F85" s="29" t="s">
        <v>672</v>
      </c>
      <c r="G85" s="29" t="s">
        <v>674</v>
      </c>
      <c r="H85" s="276">
        <v>0</v>
      </c>
      <c r="I85" s="276">
        <v>0</v>
      </c>
      <c r="J85" s="276">
        <v>0</v>
      </c>
      <c r="K85" s="275" t="s">
        <v>2</v>
      </c>
    </row>
    <row r="86" spans="2:11" x14ac:dyDescent="0.25">
      <c r="B86" s="273" t="s">
        <v>2</v>
      </c>
      <c r="C86" s="416" t="s">
        <v>1154</v>
      </c>
      <c r="D86" s="361"/>
      <c r="E86" s="361"/>
      <c r="F86" s="29" t="s">
        <v>671</v>
      </c>
      <c r="G86" s="29" t="s">
        <v>673</v>
      </c>
      <c r="H86" s="328">
        <v>436467.20000000001</v>
      </c>
      <c r="I86" s="328">
        <v>203435.33</v>
      </c>
      <c r="J86" s="276">
        <v>216117.29</v>
      </c>
      <c r="K86" s="275" t="s">
        <v>2</v>
      </c>
    </row>
    <row r="87" spans="2:11" x14ac:dyDescent="0.25">
      <c r="B87" s="273" t="s">
        <v>2</v>
      </c>
      <c r="C87" s="416" t="s">
        <v>1154</v>
      </c>
      <c r="D87" s="361"/>
      <c r="E87" s="361"/>
      <c r="F87" s="29" t="s">
        <v>671</v>
      </c>
      <c r="G87" s="29" t="s">
        <v>674</v>
      </c>
      <c r="H87" s="328">
        <v>237961.62</v>
      </c>
      <c r="I87" s="328">
        <v>112317.53</v>
      </c>
      <c r="J87" s="276">
        <v>249967.93999999997</v>
      </c>
      <c r="K87" s="275" t="s">
        <v>2</v>
      </c>
    </row>
    <row r="88" spans="2:11" x14ac:dyDescent="0.25">
      <c r="B88" s="273" t="s">
        <v>2</v>
      </c>
      <c r="C88" s="570" t="s">
        <v>1154</v>
      </c>
      <c r="D88" s="361"/>
      <c r="E88" s="361"/>
      <c r="F88" s="178" t="s">
        <v>115</v>
      </c>
      <c r="G88" s="178" t="s">
        <v>2</v>
      </c>
      <c r="H88" s="330">
        <v>751625.19</v>
      </c>
      <c r="I88" s="330">
        <v>374007.19</v>
      </c>
      <c r="J88" s="277">
        <v>501304.78</v>
      </c>
      <c r="K88" s="275" t="s">
        <v>2</v>
      </c>
    </row>
    <row r="89" spans="2:11" x14ac:dyDescent="0.25">
      <c r="B89" s="273" t="s">
        <v>2</v>
      </c>
      <c r="C89" s="570" t="s">
        <v>2</v>
      </c>
      <c r="D89" s="361"/>
      <c r="E89" s="178" t="s">
        <v>2</v>
      </c>
      <c r="F89" s="178" t="s">
        <v>2</v>
      </c>
      <c r="G89" s="178" t="s">
        <v>2</v>
      </c>
      <c r="H89" s="327"/>
      <c r="I89" s="327"/>
      <c r="J89" s="274" t="s">
        <v>2</v>
      </c>
      <c r="K89" s="275" t="s">
        <v>2</v>
      </c>
    </row>
    <row r="90" spans="2:11" x14ac:dyDescent="0.25">
      <c r="B90" s="273" t="s">
        <v>2</v>
      </c>
      <c r="C90" s="674" t="s">
        <v>1155</v>
      </c>
      <c r="D90" s="361"/>
      <c r="E90" s="178" t="s">
        <v>2</v>
      </c>
      <c r="F90" s="278" t="s">
        <v>115</v>
      </c>
      <c r="G90" s="178" t="s">
        <v>2</v>
      </c>
      <c r="H90" s="331">
        <v>949487224.78999996</v>
      </c>
      <c r="I90" s="331">
        <v>949861231.98000002</v>
      </c>
      <c r="J90" s="279">
        <v>950362536.75999999</v>
      </c>
      <c r="K90" s="275" t="s">
        <v>2</v>
      </c>
    </row>
    <row r="91" spans="2:11" x14ac:dyDescent="0.25">
      <c r="B91" s="280" t="s">
        <v>2</v>
      </c>
      <c r="C91" s="366" t="s">
        <v>2</v>
      </c>
      <c r="D91" s="361"/>
      <c r="E91" s="2" t="s">
        <v>2</v>
      </c>
      <c r="F91" s="178" t="s">
        <v>2</v>
      </c>
      <c r="G91" s="178" t="s">
        <v>2</v>
      </c>
      <c r="H91" s="332"/>
      <c r="I91" s="332"/>
      <c r="J91" s="17" t="s">
        <v>2</v>
      </c>
      <c r="K91" s="281" t="s">
        <v>2</v>
      </c>
    </row>
    <row r="92" spans="2:11" x14ac:dyDescent="0.25">
      <c r="B92" s="280" t="s">
        <v>2</v>
      </c>
      <c r="C92" s="366" t="s">
        <v>1156</v>
      </c>
      <c r="D92" s="361"/>
      <c r="E92" s="361"/>
      <c r="F92" s="178" t="s">
        <v>2</v>
      </c>
      <c r="G92" s="178" t="s">
        <v>2</v>
      </c>
      <c r="H92" s="325">
        <v>1147784.55</v>
      </c>
      <c r="I92" s="325">
        <v>941352.43</v>
      </c>
      <c r="J92" s="46">
        <v>796530.59000000008</v>
      </c>
      <c r="K92" s="281" t="s">
        <v>2</v>
      </c>
    </row>
    <row r="93" spans="2:11" x14ac:dyDescent="0.25">
      <c r="B93" s="280" t="s">
        <v>2</v>
      </c>
      <c r="C93" s="366" t="s">
        <v>1157</v>
      </c>
      <c r="D93" s="361"/>
      <c r="E93" s="361"/>
      <c r="F93" s="178" t="s">
        <v>2</v>
      </c>
      <c r="G93" s="178" t="s">
        <v>2</v>
      </c>
      <c r="H93" s="325">
        <v>1043844.93</v>
      </c>
      <c r="I93" s="325">
        <v>1241791.53</v>
      </c>
      <c r="J93" s="46">
        <v>1281142.22</v>
      </c>
      <c r="K93" s="281" t="s">
        <v>2</v>
      </c>
    </row>
    <row r="94" spans="2:11" x14ac:dyDescent="0.25">
      <c r="B94" s="282" t="s">
        <v>2</v>
      </c>
      <c r="C94" s="675" t="s">
        <v>2</v>
      </c>
      <c r="D94" s="676"/>
      <c r="E94" s="283" t="s">
        <v>2</v>
      </c>
      <c r="F94" s="284" t="s">
        <v>2</v>
      </c>
      <c r="G94" s="284" t="s">
        <v>2</v>
      </c>
      <c r="H94" s="285" t="s">
        <v>2</v>
      </c>
      <c r="I94" s="285" t="s">
        <v>2</v>
      </c>
      <c r="J94" s="285" t="s">
        <v>2</v>
      </c>
      <c r="K94" s="286" t="s">
        <v>2</v>
      </c>
    </row>
    <row r="95" spans="2:11" x14ac:dyDescent="0.25">
      <c r="B95" s="238" t="s">
        <v>2</v>
      </c>
      <c r="C95" s="366" t="s">
        <v>2</v>
      </c>
      <c r="D95" s="361"/>
      <c r="E95" s="2" t="s">
        <v>2</v>
      </c>
      <c r="F95" s="178" t="s">
        <v>2</v>
      </c>
      <c r="G95" s="178" t="s">
        <v>2</v>
      </c>
      <c r="H95" s="17" t="s">
        <v>2</v>
      </c>
      <c r="I95" s="17" t="s">
        <v>2</v>
      </c>
      <c r="J95" s="17" t="s">
        <v>2</v>
      </c>
      <c r="K95" s="179" t="s">
        <v>2</v>
      </c>
    </row>
    <row r="96" spans="2:11" ht="0" hidden="1" customHeight="1" x14ac:dyDescent="0.25"/>
    <row r="97" spans="2:11" ht="2.1" customHeight="1" x14ac:dyDescent="0.25"/>
    <row r="98" spans="2:11" x14ac:dyDescent="0.25">
      <c r="B98" s="287" t="s">
        <v>2</v>
      </c>
      <c r="C98" s="671" t="s">
        <v>1158</v>
      </c>
      <c r="D98" s="672"/>
      <c r="E98" s="673"/>
      <c r="F98" s="288" t="s">
        <v>2</v>
      </c>
      <c r="G98" s="288" t="s">
        <v>2</v>
      </c>
      <c r="H98" s="288" t="s">
        <v>2</v>
      </c>
      <c r="I98" s="288" t="s">
        <v>2</v>
      </c>
      <c r="J98" s="288" t="s">
        <v>1159</v>
      </c>
      <c r="K98" s="289" t="s">
        <v>2</v>
      </c>
    </row>
    <row r="99" spans="2:11" x14ac:dyDescent="0.25">
      <c r="B99" s="290" t="s">
        <v>2</v>
      </c>
      <c r="C99" s="583" t="s">
        <v>2</v>
      </c>
      <c r="D99" s="411"/>
      <c r="E99" s="402"/>
      <c r="F99" s="291" t="s">
        <v>2</v>
      </c>
      <c r="G99" s="291" t="s">
        <v>2</v>
      </c>
      <c r="H99" s="291" t="s">
        <v>2</v>
      </c>
      <c r="I99" s="291" t="s">
        <v>1160</v>
      </c>
      <c r="J99" s="292">
        <v>45016</v>
      </c>
      <c r="K99" s="293" t="s">
        <v>2</v>
      </c>
    </row>
    <row r="100" spans="2:11" x14ac:dyDescent="0.25">
      <c r="B100" s="290" t="s">
        <v>2</v>
      </c>
      <c r="C100" s="583" t="s">
        <v>1161</v>
      </c>
      <c r="D100" s="411"/>
      <c r="E100" s="411"/>
      <c r="F100" s="402"/>
      <c r="G100" s="291" t="s">
        <v>2</v>
      </c>
      <c r="H100" s="291" t="s">
        <v>2</v>
      </c>
      <c r="I100" s="294">
        <v>0.55000000000000004</v>
      </c>
      <c r="J100" s="295">
        <v>0.42480973615385409</v>
      </c>
      <c r="K100" s="296" t="s">
        <v>2</v>
      </c>
    </row>
    <row r="101" spans="2:11" x14ac:dyDescent="0.25">
      <c r="B101" s="297" t="s">
        <v>2</v>
      </c>
      <c r="C101" s="583" t="s">
        <v>1162</v>
      </c>
      <c r="D101" s="411"/>
      <c r="E101" s="411"/>
      <c r="F101" s="402"/>
      <c r="G101" s="291" t="s">
        <v>2</v>
      </c>
      <c r="H101" s="291" t="s">
        <v>2</v>
      </c>
      <c r="I101" s="294">
        <v>0.5</v>
      </c>
      <c r="J101" s="295">
        <v>0.35324882465200297</v>
      </c>
      <c r="K101" s="296" t="s">
        <v>2</v>
      </c>
    </row>
    <row r="102" spans="2:11" ht="18" customHeight="1" x14ac:dyDescent="0.25">
      <c r="B102" s="297" t="s">
        <v>2</v>
      </c>
      <c r="C102" s="583" t="s">
        <v>1163</v>
      </c>
      <c r="D102" s="411"/>
      <c r="E102" s="411"/>
      <c r="F102" s="411"/>
      <c r="G102" s="411"/>
      <c r="H102" s="402"/>
      <c r="I102" s="294">
        <v>0.1</v>
      </c>
      <c r="J102" s="295">
        <v>2.1155888800793842E-2</v>
      </c>
      <c r="K102" s="296" t="s">
        <v>2</v>
      </c>
    </row>
    <row r="103" spans="2:11" x14ac:dyDescent="0.25">
      <c r="B103" s="297" t="s">
        <v>2</v>
      </c>
      <c r="C103" s="583" t="s">
        <v>849</v>
      </c>
      <c r="D103" s="411"/>
      <c r="E103" s="411"/>
      <c r="F103" s="402"/>
      <c r="G103" s="291" t="s">
        <v>2</v>
      </c>
      <c r="H103" s="291" t="s">
        <v>2</v>
      </c>
      <c r="I103" s="298">
        <v>13073988.630000001</v>
      </c>
      <c r="J103" s="298">
        <v>2925146.57</v>
      </c>
      <c r="K103" s="296" t="s">
        <v>2</v>
      </c>
    </row>
    <row r="104" spans="2:11" x14ac:dyDescent="0.25">
      <c r="B104" s="299" t="s">
        <v>2</v>
      </c>
      <c r="C104" s="665" t="s">
        <v>2</v>
      </c>
      <c r="D104" s="666"/>
      <c r="E104" s="667"/>
      <c r="F104" s="300" t="s">
        <v>2</v>
      </c>
      <c r="G104" s="300" t="s">
        <v>2</v>
      </c>
      <c r="H104" s="300" t="s">
        <v>2</v>
      </c>
      <c r="I104" s="300" t="s">
        <v>2</v>
      </c>
      <c r="J104" s="300" t="s">
        <v>2</v>
      </c>
      <c r="K104" s="301" t="s">
        <v>2</v>
      </c>
    </row>
    <row r="105" spans="2:11" x14ac:dyDescent="0.25">
      <c r="B105" s="302" t="s">
        <v>2</v>
      </c>
      <c r="C105" s="668" t="s">
        <v>2</v>
      </c>
      <c r="D105" s="669"/>
      <c r="E105" s="670"/>
      <c r="F105" s="303" t="s">
        <v>2</v>
      </c>
      <c r="G105" s="303" t="s">
        <v>2</v>
      </c>
      <c r="H105" s="303" t="s">
        <v>2</v>
      </c>
      <c r="I105" s="303" t="s">
        <v>2</v>
      </c>
      <c r="J105" s="303" t="s">
        <v>2</v>
      </c>
      <c r="K105" s="304" t="s">
        <v>2</v>
      </c>
    </row>
    <row r="106" spans="2:11" ht="0" hidden="1" customHeight="1" x14ac:dyDescent="0.25"/>
    <row r="107" spans="2:11" ht="1.7" customHeight="1" x14ac:dyDescent="0.25"/>
    <row r="108" spans="2:11" x14ac:dyDescent="0.25">
      <c r="B108" s="287" t="s">
        <v>2</v>
      </c>
      <c r="C108" s="671" t="s">
        <v>1164</v>
      </c>
      <c r="D108" s="672"/>
      <c r="E108" s="673"/>
      <c r="F108" s="288" t="s">
        <v>2</v>
      </c>
      <c r="G108" s="288" t="s">
        <v>2</v>
      </c>
      <c r="H108" s="288" t="s">
        <v>2</v>
      </c>
      <c r="I108" s="288" t="s">
        <v>2</v>
      </c>
      <c r="J108" s="288" t="s">
        <v>2</v>
      </c>
      <c r="K108" s="289" t="s">
        <v>2</v>
      </c>
    </row>
    <row r="109" spans="2:11" x14ac:dyDescent="0.25">
      <c r="B109" s="290" t="s">
        <v>2</v>
      </c>
      <c r="C109" s="583" t="s">
        <v>2</v>
      </c>
      <c r="D109" s="411"/>
      <c r="E109" s="402"/>
      <c r="F109" s="291" t="s">
        <v>2</v>
      </c>
      <c r="G109" s="291" t="s">
        <v>2</v>
      </c>
      <c r="H109" s="291" t="s">
        <v>2</v>
      </c>
      <c r="I109" s="291" t="s">
        <v>2</v>
      </c>
      <c r="J109" s="291" t="s">
        <v>2</v>
      </c>
      <c r="K109" s="293" t="s">
        <v>2</v>
      </c>
    </row>
    <row r="110" spans="2:11" x14ac:dyDescent="0.25">
      <c r="B110" s="290" t="s">
        <v>2</v>
      </c>
      <c r="C110" s="583" t="s">
        <v>1165</v>
      </c>
      <c r="D110" s="411"/>
      <c r="E110" s="411"/>
      <c r="F110" s="411"/>
      <c r="G110" s="411"/>
      <c r="H110" s="411"/>
      <c r="I110" s="411"/>
      <c r="J110" s="402"/>
      <c r="K110" s="296" t="s">
        <v>2</v>
      </c>
    </row>
    <row r="111" spans="2:11" x14ac:dyDescent="0.25">
      <c r="B111" s="299" t="s">
        <v>2</v>
      </c>
      <c r="C111" s="665" t="s">
        <v>2</v>
      </c>
      <c r="D111" s="666"/>
      <c r="E111" s="667"/>
      <c r="F111" s="300" t="s">
        <v>2</v>
      </c>
      <c r="G111" s="300" t="s">
        <v>2</v>
      </c>
      <c r="H111" s="300" t="s">
        <v>2</v>
      </c>
      <c r="I111" s="300" t="s">
        <v>2</v>
      </c>
      <c r="J111" s="300" t="s">
        <v>2</v>
      </c>
      <c r="K111" s="301" t="s">
        <v>2</v>
      </c>
    </row>
    <row r="112" spans="2:11" x14ac:dyDescent="0.25">
      <c r="B112" s="302" t="s">
        <v>2</v>
      </c>
      <c r="C112" s="668" t="s">
        <v>2</v>
      </c>
      <c r="D112" s="669"/>
      <c r="E112" s="670"/>
      <c r="F112" s="303" t="s">
        <v>2</v>
      </c>
      <c r="G112" s="303" t="s">
        <v>2</v>
      </c>
      <c r="H112" s="303" t="s">
        <v>2</v>
      </c>
      <c r="I112" s="303" t="s">
        <v>2</v>
      </c>
      <c r="J112" s="303" t="s">
        <v>2</v>
      </c>
      <c r="K112" s="304" t="s">
        <v>2</v>
      </c>
    </row>
    <row r="113" ht="0" hidden="1" customHeight="1" x14ac:dyDescent="0.25"/>
  </sheetData>
  <sheetProtection algorithmName="SHA-512" hashValue="guVbe6lg5KKh/lYko82p8mE5oUUDvGVNTzACQmyN+cooiQsuvJBBONpPtD10fM0Zap3JN8ZQtHTj5y+OI9C3Ig==" saltValue="nuAQr5jjY4Rg41RwfStmAQ==" spinCount="100000" sheet="1" objects="1" scenarios="1"/>
  <mergeCells count="109">
    <mergeCell ref="B5:G5"/>
    <mergeCell ref="C6:D6"/>
    <mergeCell ref="C7:D7"/>
    <mergeCell ref="C8:D8"/>
    <mergeCell ref="C9:D9"/>
    <mergeCell ref="A1:C3"/>
    <mergeCell ref="D1:L1"/>
    <mergeCell ref="D2:L2"/>
    <mergeCell ref="D3:L3"/>
    <mergeCell ref="C4:D4"/>
    <mergeCell ref="C15:E15"/>
    <mergeCell ref="C16:E16"/>
    <mergeCell ref="C17:E17"/>
    <mergeCell ref="C18:D18"/>
    <mergeCell ref="C19:E19"/>
    <mergeCell ref="C10:D10"/>
    <mergeCell ref="C11:D11"/>
    <mergeCell ref="C12:D12"/>
    <mergeCell ref="C13:D13"/>
    <mergeCell ref="C14:D14"/>
    <mergeCell ref="C25:D25"/>
    <mergeCell ref="C26:E26"/>
    <mergeCell ref="C27:E27"/>
    <mergeCell ref="C28:D28"/>
    <mergeCell ref="C29:E29"/>
    <mergeCell ref="C20:E20"/>
    <mergeCell ref="C21:D21"/>
    <mergeCell ref="C22:E22"/>
    <mergeCell ref="C23:E23"/>
    <mergeCell ref="C24:E24"/>
    <mergeCell ref="C35:D35"/>
    <mergeCell ref="C36:D36"/>
    <mergeCell ref="C37:D37"/>
    <mergeCell ref="C38:D38"/>
    <mergeCell ref="C39:D39"/>
    <mergeCell ref="C30:E30"/>
    <mergeCell ref="C31:E31"/>
    <mergeCell ref="C32:D32"/>
    <mergeCell ref="C33:E33"/>
    <mergeCell ref="C34:E34"/>
    <mergeCell ref="C45:D45"/>
    <mergeCell ref="C46:D46"/>
    <mergeCell ref="C47:D47"/>
    <mergeCell ref="C48:D48"/>
    <mergeCell ref="C49:E49"/>
    <mergeCell ref="C40:D40"/>
    <mergeCell ref="C41:D41"/>
    <mergeCell ref="C42:E42"/>
    <mergeCell ref="C43:D43"/>
    <mergeCell ref="C44:D44"/>
    <mergeCell ref="C55:D55"/>
    <mergeCell ref="C56:E56"/>
    <mergeCell ref="C57:D57"/>
    <mergeCell ref="C58:D58"/>
    <mergeCell ref="C59:D59"/>
    <mergeCell ref="C50:D50"/>
    <mergeCell ref="C51:E51"/>
    <mergeCell ref="C52:D52"/>
    <mergeCell ref="C53:D53"/>
    <mergeCell ref="C54:D54"/>
    <mergeCell ref="C65:E65"/>
    <mergeCell ref="C66:E66"/>
    <mergeCell ref="C67:E67"/>
    <mergeCell ref="C68:E68"/>
    <mergeCell ref="C69:E69"/>
    <mergeCell ref="C60:E60"/>
    <mergeCell ref="C61:E61"/>
    <mergeCell ref="C62:E62"/>
    <mergeCell ref="C63:E63"/>
    <mergeCell ref="C64:E64"/>
    <mergeCell ref="C75:E75"/>
    <mergeCell ref="C76:E76"/>
    <mergeCell ref="C77:E77"/>
    <mergeCell ref="C78:D78"/>
    <mergeCell ref="C79:D79"/>
    <mergeCell ref="C70:E70"/>
    <mergeCell ref="C71:E71"/>
    <mergeCell ref="C72:E72"/>
    <mergeCell ref="C73:E73"/>
    <mergeCell ref="C74:E74"/>
    <mergeCell ref="C85:E85"/>
    <mergeCell ref="C86:E86"/>
    <mergeCell ref="C87:E87"/>
    <mergeCell ref="C88:E88"/>
    <mergeCell ref="C89:D89"/>
    <mergeCell ref="C80:E80"/>
    <mergeCell ref="C81:E81"/>
    <mergeCell ref="C82:E82"/>
    <mergeCell ref="C83:E83"/>
    <mergeCell ref="C84:E84"/>
    <mergeCell ref="C95:D95"/>
    <mergeCell ref="C98:E98"/>
    <mergeCell ref="C99:E99"/>
    <mergeCell ref="C100:F100"/>
    <mergeCell ref="C101:F101"/>
    <mergeCell ref="C90:D90"/>
    <mergeCell ref="C91:D91"/>
    <mergeCell ref="C92:E92"/>
    <mergeCell ref="C93:E93"/>
    <mergeCell ref="C94:D94"/>
    <mergeCell ref="C109:E109"/>
    <mergeCell ref="C110:J110"/>
    <mergeCell ref="C111:E111"/>
    <mergeCell ref="C112:E112"/>
    <mergeCell ref="C102:H102"/>
    <mergeCell ref="C103:F103"/>
    <mergeCell ref="C104:E104"/>
    <mergeCell ref="C105:E105"/>
    <mergeCell ref="C108:E108"/>
  </mergeCells>
  <pageMargins left="0.23622047244094491" right="0.23622047244094491" top="0.23622047244094491" bottom="0.23622047244094491" header="0.23622047244094491" footer="0.23622047244094491"/>
  <pageSetup scale="4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showGridLines="0" zoomScaleNormal="100" workbookViewId="0">
      <selection activeCell="U35" sqref="U35"/>
    </sheetView>
  </sheetViews>
  <sheetFormatPr baseColWidth="10" defaultColWidth="9.140625" defaultRowHeight="15" x14ac:dyDescent="0.25"/>
  <cols>
    <col min="1" max="1" width="33.5703125" customWidth="1"/>
    <col min="2" max="2" width="3.42578125" customWidth="1"/>
    <col min="3" max="3" width="65.28515625" customWidth="1"/>
    <col min="4" max="4" width="37" customWidth="1"/>
    <col min="5" max="5" width="65.28515625" customWidth="1"/>
  </cols>
  <sheetData>
    <row r="1" spans="1:5" ht="18" customHeight="1" x14ac:dyDescent="0.25">
      <c r="A1" s="361"/>
      <c r="B1" s="367" t="s">
        <v>0</v>
      </c>
      <c r="C1" s="361"/>
      <c r="D1" s="361"/>
      <c r="E1" s="361"/>
    </row>
    <row r="2" spans="1:5" ht="18" customHeight="1" x14ac:dyDescent="0.25">
      <c r="A2" s="361"/>
      <c r="B2" s="367" t="s">
        <v>1</v>
      </c>
      <c r="C2" s="361"/>
      <c r="D2" s="361"/>
      <c r="E2" s="361"/>
    </row>
    <row r="3" spans="1:5" ht="18" customHeight="1" x14ac:dyDescent="0.25">
      <c r="A3" s="361"/>
      <c r="B3" s="367" t="s">
        <v>2</v>
      </c>
      <c r="C3" s="361"/>
      <c r="D3" s="361"/>
      <c r="E3" s="361"/>
    </row>
    <row r="4" spans="1:5" ht="15.75" x14ac:dyDescent="0.25">
      <c r="A4" s="397" t="s">
        <v>2</v>
      </c>
      <c r="B4" s="361"/>
      <c r="C4" s="19" t="s">
        <v>2</v>
      </c>
      <c r="D4" s="18" t="s">
        <v>2</v>
      </c>
      <c r="E4" s="19" t="s">
        <v>2</v>
      </c>
    </row>
    <row r="5" spans="1:5" ht="15.75" x14ac:dyDescent="0.25">
      <c r="A5" s="397" t="s">
        <v>119</v>
      </c>
      <c r="B5" s="361"/>
      <c r="C5" s="20" t="s">
        <v>2</v>
      </c>
      <c r="D5" s="18" t="s">
        <v>2</v>
      </c>
      <c r="E5" s="20" t="s">
        <v>2</v>
      </c>
    </row>
    <row r="6" spans="1:5" x14ac:dyDescent="0.25">
      <c r="A6" s="400" t="s">
        <v>2</v>
      </c>
      <c r="B6" s="361"/>
      <c r="C6" s="20" t="s">
        <v>2</v>
      </c>
      <c r="D6" s="21" t="s">
        <v>2</v>
      </c>
      <c r="E6" s="20" t="s">
        <v>2</v>
      </c>
    </row>
    <row r="7" spans="1:5" ht="100.5" x14ac:dyDescent="0.25">
      <c r="A7" s="399" t="s">
        <v>120</v>
      </c>
      <c r="B7" s="361"/>
      <c r="C7" s="22" t="s">
        <v>121</v>
      </c>
      <c r="D7" s="22" t="s">
        <v>122</v>
      </c>
      <c r="E7" s="22" t="s">
        <v>123</v>
      </c>
    </row>
    <row r="8" spans="1:5" ht="15.75" x14ac:dyDescent="0.25">
      <c r="A8" s="398" t="s">
        <v>2</v>
      </c>
      <c r="B8" s="361"/>
      <c r="C8" s="24" t="s">
        <v>2</v>
      </c>
      <c r="D8" s="23" t="s">
        <v>2</v>
      </c>
      <c r="E8" s="24" t="s">
        <v>2</v>
      </c>
    </row>
    <row r="9" spans="1:5" ht="114.75" x14ac:dyDescent="0.25">
      <c r="A9" s="400" t="s">
        <v>124</v>
      </c>
      <c r="B9" s="361"/>
      <c r="C9" s="21" t="s">
        <v>125</v>
      </c>
      <c r="D9" s="21" t="s">
        <v>126</v>
      </c>
      <c r="E9" s="21" t="s">
        <v>127</v>
      </c>
    </row>
    <row r="10" spans="1:5" ht="15.75" x14ac:dyDescent="0.25">
      <c r="A10" s="397" t="s">
        <v>2</v>
      </c>
      <c r="B10" s="361"/>
      <c r="C10" s="19" t="s">
        <v>2</v>
      </c>
      <c r="D10" s="18" t="s">
        <v>2</v>
      </c>
      <c r="E10" s="19" t="s">
        <v>2</v>
      </c>
    </row>
    <row r="11" spans="1:5" ht="100.5" x14ac:dyDescent="0.25">
      <c r="A11" s="399" t="s">
        <v>128</v>
      </c>
      <c r="B11" s="361"/>
      <c r="C11" s="22" t="s">
        <v>125</v>
      </c>
      <c r="D11" s="22" t="s">
        <v>129</v>
      </c>
      <c r="E11" s="22" t="s">
        <v>130</v>
      </c>
    </row>
    <row r="12" spans="1:5" ht="15.75" x14ac:dyDescent="0.25">
      <c r="A12" s="398" t="s">
        <v>2</v>
      </c>
      <c r="B12" s="361"/>
      <c r="C12" s="24" t="s">
        <v>2</v>
      </c>
      <c r="D12" s="23" t="s">
        <v>2</v>
      </c>
      <c r="E12" s="24" t="s">
        <v>2</v>
      </c>
    </row>
    <row r="13" spans="1:5" ht="114.75" x14ac:dyDescent="0.25">
      <c r="A13" s="400" t="s">
        <v>131</v>
      </c>
      <c r="B13" s="361"/>
      <c r="C13" s="21" t="s">
        <v>132</v>
      </c>
      <c r="D13" s="21" t="s">
        <v>133</v>
      </c>
      <c r="E13" s="21" t="s">
        <v>134</v>
      </c>
    </row>
    <row r="14" spans="1:5" ht="15.75" x14ac:dyDescent="0.25">
      <c r="A14" s="397" t="s">
        <v>2</v>
      </c>
      <c r="B14" s="361"/>
      <c r="C14" s="19" t="s">
        <v>2</v>
      </c>
      <c r="D14" s="18" t="s">
        <v>2</v>
      </c>
      <c r="E14" s="19" t="s">
        <v>2</v>
      </c>
    </row>
    <row r="15" spans="1:5" ht="100.5" x14ac:dyDescent="0.25">
      <c r="A15" s="400"/>
      <c r="B15" s="361"/>
      <c r="C15" s="21" t="s">
        <v>2</v>
      </c>
      <c r="D15" s="21" t="s">
        <v>2</v>
      </c>
      <c r="E15" s="21" t="s">
        <v>135</v>
      </c>
    </row>
    <row r="16" spans="1:5" ht="15.75" x14ac:dyDescent="0.25">
      <c r="A16" s="397" t="s">
        <v>2</v>
      </c>
      <c r="B16" s="361"/>
      <c r="C16" s="19" t="s">
        <v>2</v>
      </c>
      <c r="D16" s="18" t="s">
        <v>2</v>
      </c>
      <c r="E16" s="19" t="s">
        <v>2</v>
      </c>
    </row>
    <row r="17" spans="1:5" ht="100.5" x14ac:dyDescent="0.25">
      <c r="A17" s="399" t="s">
        <v>136</v>
      </c>
      <c r="B17" s="361"/>
      <c r="C17" s="22" t="s">
        <v>1167</v>
      </c>
      <c r="D17" s="22" t="s">
        <v>137</v>
      </c>
      <c r="E17" s="22" t="s">
        <v>1170</v>
      </c>
    </row>
    <row r="18" spans="1:5" ht="15.75" x14ac:dyDescent="0.25">
      <c r="A18" s="398" t="s">
        <v>2</v>
      </c>
      <c r="B18" s="361"/>
      <c r="C18" s="24" t="s">
        <v>2</v>
      </c>
      <c r="D18" s="23" t="s">
        <v>2</v>
      </c>
      <c r="E18" s="24" t="s">
        <v>2</v>
      </c>
    </row>
    <row r="19" spans="1:5" ht="100.5" x14ac:dyDescent="0.25">
      <c r="A19" s="399" t="s">
        <v>2</v>
      </c>
      <c r="B19" s="361"/>
      <c r="C19" s="22" t="s">
        <v>138</v>
      </c>
      <c r="D19" s="22" t="s">
        <v>2</v>
      </c>
      <c r="E19" s="22" t="s">
        <v>1171</v>
      </c>
    </row>
    <row r="20" spans="1:5" ht="15.75" x14ac:dyDescent="0.25">
      <c r="A20" s="398" t="s">
        <v>2</v>
      </c>
      <c r="B20" s="361"/>
      <c r="C20" s="24" t="s">
        <v>2</v>
      </c>
      <c r="D20" s="23" t="s">
        <v>2</v>
      </c>
      <c r="E20" s="24" t="s">
        <v>2</v>
      </c>
    </row>
    <row r="21" spans="1:5" ht="100.5" x14ac:dyDescent="0.25">
      <c r="A21" s="399" t="s">
        <v>2</v>
      </c>
      <c r="B21" s="361"/>
      <c r="C21" s="22" t="s">
        <v>1168</v>
      </c>
      <c r="D21" s="22" t="s">
        <v>2</v>
      </c>
      <c r="E21" s="22" t="s">
        <v>139</v>
      </c>
    </row>
    <row r="22" spans="1:5" ht="15.75" x14ac:dyDescent="0.25">
      <c r="A22" s="398" t="s">
        <v>2</v>
      </c>
      <c r="B22" s="361"/>
      <c r="C22" s="24" t="s">
        <v>2</v>
      </c>
      <c r="D22" s="23" t="s">
        <v>2</v>
      </c>
      <c r="E22" s="24" t="s">
        <v>2</v>
      </c>
    </row>
    <row r="23" spans="1:5" ht="100.5" x14ac:dyDescent="0.25">
      <c r="A23" s="399" t="s">
        <v>2</v>
      </c>
      <c r="B23" s="361"/>
      <c r="C23" s="22" t="s">
        <v>1169</v>
      </c>
      <c r="D23" s="22"/>
      <c r="E23" s="25" t="s">
        <v>2</v>
      </c>
    </row>
    <row r="24" spans="1:5" ht="15.75" x14ac:dyDescent="0.25">
      <c r="A24" s="398" t="s">
        <v>2</v>
      </c>
      <c r="B24" s="361"/>
      <c r="C24" s="24" t="s">
        <v>2</v>
      </c>
      <c r="D24" s="23" t="s">
        <v>2</v>
      </c>
      <c r="E24" s="24" t="s">
        <v>2</v>
      </c>
    </row>
    <row r="25" spans="1:5" ht="15.75" x14ac:dyDescent="0.25">
      <c r="A25" s="397" t="s">
        <v>2</v>
      </c>
      <c r="B25" s="361"/>
      <c r="C25" s="19" t="s">
        <v>2</v>
      </c>
      <c r="D25" s="18" t="s">
        <v>2</v>
      </c>
      <c r="E25" s="19" t="s">
        <v>2</v>
      </c>
    </row>
  </sheetData>
  <sheetProtection algorithmName="SHA-512" hashValue="MsoXsTVNMgO1/ZS52WO3W6ljZjg5tHLKp67dKxYep4ViOU+etLo11SnhmKHADmTxrj8ec07moJ6QGPpJvvEIFg==" saltValue="6Nm+K0EAjIhHFV5/hkyVmg==" spinCount="100000" sheet="1" objects="1" scenarios="1"/>
  <mergeCells count="26">
    <mergeCell ref="A1:A3"/>
    <mergeCell ref="B1:E1"/>
    <mergeCell ref="B2:E2"/>
    <mergeCell ref="B3:E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5:B25"/>
    <mergeCell ref="A20:B20"/>
    <mergeCell ref="A21:B21"/>
    <mergeCell ref="A22:B22"/>
    <mergeCell ref="A23:B23"/>
    <mergeCell ref="A24:B24"/>
  </mergeCells>
  <pageMargins left="0.23622047244094491" right="0.23622047244094491" top="0.23622047244094491" bottom="0.23622047244094491" header="0.23622047244094491" footer="0.23622047244094491"/>
  <pageSetup scale="5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5"/>
  <sheetViews>
    <sheetView showGridLines="0" zoomScaleNormal="100" workbookViewId="0">
      <selection activeCell="J11" sqref="J11"/>
    </sheetView>
  </sheetViews>
  <sheetFormatPr baseColWidth="10" defaultColWidth="9.140625" defaultRowHeight="15" x14ac:dyDescent="0.25"/>
  <cols>
    <col min="1" max="1" width="1.28515625" customWidth="1"/>
    <col min="2" max="2" width="32.28515625" customWidth="1"/>
    <col min="3" max="3" width="9" customWidth="1"/>
    <col min="4" max="4" width="17.7109375" customWidth="1"/>
    <col min="5" max="5" width="18.28515625" customWidth="1"/>
    <col min="6" max="6" width="20.85546875" customWidth="1"/>
    <col min="7" max="8" width="19.140625" customWidth="1"/>
  </cols>
  <sheetData>
    <row r="1" spans="1:8" ht="18" customHeight="1" x14ac:dyDescent="0.25">
      <c r="A1" s="361"/>
      <c r="B1" s="361"/>
      <c r="C1" s="367" t="s">
        <v>0</v>
      </c>
      <c r="D1" s="361"/>
      <c r="E1" s="361"/>
      <c r="F1" s="361"/>
      <c r="G1" s="361"/>
      <c r="H1" s="361"/>
    </row>
    <row r="2" spans="1:8" ht="18" customHeight="1" x14ac:dyDescent="0.25">
      <c r="A2" s="361"/>
      <c r="B2" s="361"/>
      <c r="C2" s="367" t="s">
        <v>1</v>
      </c>
      <c r="D2" s="361"/>
      <c r="E2" s="361"/>
      <c r="F2" s="361"/>
      <c r="G2" s="361"/>
      <c r="H2" s="361"/>
    </row>
    <row r="3" spans="1:8" ht="18" customHeight="1" x14ac:dyDescent="0.25">
      <c r="A3" s="361"/>
      <c r="B3" s="361"/>
      <c r="C3" s="367" t="s">
        <v>2</v>
      </c>
      <c r="D3" s="361"/>
      <c r="E3" s="361"/>
      <c r="F3" s="361"/>
      <c r="G3" s="361"/>
      <c r="H3" s="361"/>
    </row>
    <row r="4" spans="1:8" x14ac:dyDescent="0.25">
      <c r="A4" s="6" t="s">
        <v>2</v>
      </c>
      <c r="B4" s="362" t="s">
        <v>2</v>
      </c>
      <c r="C4" s="361"/>
      <c r="D4" s="6" t="s">
        <v>2</v>
      </c>
      <c r="E4" s="6" t="s">
        <v>2</v>
      </c>
      <c r="F4" s="6" t="s">
        <v>2</v>
      </c>
      <c r="G4" s="6" t="s">
        <v>2</v>
      </c>
      <c r="H4" s="6" t="s">
        <v>2</v>
      </c>
    </row>
    <row r="5" spans="1:8" x14ac:dyDescent="0.25">
      <c r="A5" s="6" t="s">
        <v>2</v>
      </c>
      <c r="B5" s="368" t="s">
        <v>140</v>
      </c>
      <c r="C5" s="361"/>
      <c r="D5" s="6" t="s">
        <v>2</v>
      </c>
      <c r="E5" s="6" t="s">
        <v>2</v>
      </c>
      <c r="F5" s="6" t="s">
        <v>2</v>
      </c>
      <c r="G5" s="6" t="s">
        <v>2</v>
      </c>
      <c r="H5" s="6" t="s">
        <v>2</v>
      </c>
    </row>
    <row r="6" spans="1:8" x14ac:dyDescent="0.25">
      <c r="A6" s="6" t="s">
        <v>2</v>
      </c>
      <c r="B6" s="362" t="s">
        <v>2</v>
      </c>
      <c r="C6" s="361"/>
      <c r="D6" s="6" t="s">
        <v>2</v>
      </c>
      <c r="E6" s="6" t="s">
        <v>2</v>
      </c>
      <c r="F6" s="6" t="s">
        <v>2</v>
      </c>
      <c r="G6" s="6" t="s">
        <v>2</v>
      </c>
      <c r="H6" s="6" t="s">
        <v>2</v>
      </c>
    </row>
    <row r="7" spans="1:8" x14ac:dyDescent="0.25">
      <c r="A7" s="6" t="s">
        <v>2</v>
      </c>
      <c r="B7" s="413" t="s">
        <v>141</v>
      </c>
      <c r="C7" s="361"/>
      <c r="D7" s="6" t="s">
        <v>2</v>
      </c>
      <c r="E7" s="6" t="s">
        <v>2</v>
      </c>
      <c r="F7" s="6" t="s">
        <v>2</v>
      </c>
      <c r="G7" s="6" t="s">
        <v>2</v>
      </c>
      <c r="H7" s="6" t="s">
        <v>2</v>
      </c>
    </row>
    <row r="8" spans="1:8" x14ac:dyDescent="0.25">
      <c r="A8" s="6" t="s">
        <v>2</v>
      </c>
      <c r="B8" s="362" t="s">
        <v>2</v>
      </c>
      <c r="C8" s="361"/>
      <c r="D8" s="6" t="s">
        <v>2</v>
      </c>
      <c r="E8" s="6" t="s">
        <v>2</v>
      </c>
      <c r="F8" s="6" t="s">
        <v>2</v>
      </c>
      <c r="G8" s="6" t="s">
        <v>2</v>
      </c>
      <c r="H8" s="6" t="s">
        <v>2</v>
      </c>
    </row>
    <row r="9" spans="1:8" ht="16.5" customHeight="1" x14ac:dyDescent="0.25">
      <c r="A9" s="6" t="s">
        <v>2</v>
      </c>
      <c r="B9" s="417" t="s">
        <v>141</v>
      </c>
      <c r="C9" s="411"/>
      <c r="D9" s="411"/>
      <c r="E9" s="411"/>
      <c r="F9" s="411"/>
      <c r="G9" s="411"/>
      <c r="H9" s="402"/>
    </row>
    <row r="10" spans="1:8" ht="36.950000000000003" customHeight="1" x14ac:dyDescent="0.25">
      <c r="A10" s="6" t="s">
        <v>2</v>
      </c>
      <c r="B10" s="416" t="s">
        <v>142</v>
      </c>
      <c r="C10" s="361"/>
      <c r="D10" s="361"/>
      <c r="E10" s="361"/>
      <c r="F10" s="361"/>
      <c r="G10" s="361"/>
      <c r="H10" s="30" t="s">
        <v>143</v>
      </c>
    </row>
    <row r="11" spans="1:8" x14ac:dyDescent="0.25">
      <c r="A11" s="6" t="s">
        <v>2</v>
      </c>
      <c r="B11" s="362" t="s">
        <v>2</v>
      </c>
      <c r="C11" s="361"/>
      <c r="D11" s="6" t="s">
        <v>2</v>
      </c>
      <c r="E11" s="6" t="s">
        <v>2</v>
      </c>
      <c r="F11" s="6" t="s">
        <v>2</v>
      </c>
      <c r="G11" s="6" t="s">
        <v>2</v>
      </c>
      <c r="H11" s="6" t="s">
        <v>2</v>
      </c>
    </row>
    <row r="12" spans="1:8" ht="16.7" customHeight="1" x14ac:dyDescent="0.25">
      <c r="A12" s="6" t="s">
        <v>2</v>
      </c>
      <c r="B12" s="366" t="s">
        <v>144</v>
      </c>
      <c r="C12" s="361"/>
      <c r="D12" s="361"/>
      <c r="E12" s="361"/>
      <c r="F12" s="361"/>
      <c r="G12" s="361"/>
      <c r="H12" s="361"/>
    </row>
    <row r="13" spans="1:8" x14ac:dyDescent="0.25">
      <c r="A13" s="6" t="s">
        <v>2</v>
      </c>
      <c r="B13" s="362" t="s">
        <v>2</v>
      </c>
      <c r="C13" s="361"/>
      <c r="D13" s="6" t="s">
        <v>2</v>
      </c>
      <c r="E13" s="6" t="s">
        <v>2</v>
      </c>
      <c r="F13" s="6" t="s">
        <v>2</v>
      </c>
      <c r="G13" s="6" t="s">
        <v>2</v>
      </c>
      <c r="H13" s="6" t="s">
        <v>2</v>
      </c>
    </row>
    <row r="14" spans="1:8" x14ac:dyDescent="0.25">
      <c r="A14" s="6" t="s">
        <v>2</v>
      </c>
      <c r="B14" s="413" t="s">
        <v>145</v>
      </c>
      <c r="C14" s="361"/>
      <c r="D14" s="6" t="s">
        <v>2</v>
      </c>
      <c r="E14" s="6" t="s">
        <v>2</v>
      </c>
      <c r="F14" s="6" t="s">
        <v>2</v>
      </c>
      <c r="G14" s="6" t="s">
        <v>2</v>
      </c>
      <c r="H14" s="6" t="s">
        <v>2</v>
      </c>
    </row>
    <row r="15" spans="1:8" x14ac:dyDescent="0.25">
      <c r="A15" s="6" t="s">
        <v>2</v>
      </c>
      <c r="B15" s="362" t="s">
        <v>2</v>
      </c>
      <c r="C15" s="361"/>
      <c r="D15" s="6" t="s">
        <v>2</v>
      </c>
      <c r="E15" s="6" t="s">
        <v>2</v>
      </c>
      <c r="F15" s="6" t="s">
        <v>2</v>
      </c>
      <c r="G15" s="6" t="s">
        <v>2</v>
      </c>
      <c r="H15" s="6" t="s">
        <v>2</v>
      </c>
    </row>
    <row r="16" spans="1:8" ht="75" customHeight="1" x14ac:dyDescent="0.25">
      <c r="A16" s="6" t="s">
        <v>2</v>
      </c>
      <c r="B16" s="416" t="s">
        <v>146</v>
      </c>
      <c r="C16" s="361"/>
      <c r="D16" s="361"/>
      <c r="E16" s="361"/>
      <c r="F16" s="361"/>
      <c r="G16" s="361"/>
      <c r="H16" s="361"/>
    </row>
    <row r="17" spans="1:8" x14ac:dyDescent="0.25">
      <c r="A17" s="6" t="s">
        <v>2</v>
      </c>
      <c r="B17" s="362" t="s">
        <v>2</v>
      </c>
      <c r="C17" s="361"/>
      <c r="D17" s="6" t="s">
        <v>2</v>
      </c>
      <c r="E17" s="6" t="s">
        <v>2</v>
      </c>
      <c r="F17" s="6" t="s">
        <v>2</v>
      </c>
      <c r="G17" s="6" t="s">
        <v>2</v>
      </c>
      <c r="H17" s="6" t="s">
        <v>2</v>
      </c>
    </row>
    <row r="18" spans="1:8" ht="16.5" customHeight="1" x14ac:dyDescent="0.25">
      <c r="A18" s="6" t="s">
        <v>2</v>
      </c>
      <c r="B18" s="417" t="s">
        <v>147</v>
      </c>
      <c r="C18" s="411"/>
      <c r="D18" s="411"/>
      <c r="E18" s="411"/>
      <c r="F18" s="411"/>
      <c r="G18" s="411"/>
      <c r="H18" s="402"/>
    </row>
    <row r="19" spans="1:8" ht="16.5" customHeight="1" x14ac:dyDescent="0.25">
      <c r="A19" s="6" t="s">
        <v>2</v>
      </c>
      <c r="B19" s="403" t="s">
        <v>111</v>
      </c>
      <c r="C19" s="411"/>
      <c r="D19" s="411"/>
      <c r="E19" s="411"/>
      <c r="F19" s="411"/>
      <c r="G19" s="402"/>
      <c r="H19" s="32">
        <v>6536994313.1300001</v>
      </c>
    </row>
    <row r="20" spans="1:8" ht="16.5" customHeight="1" x14ac:dyDescent="0.25">
      <c r="A20" s="6" t="s">
        <v>2</v>
      </c>
      <c r="B20" s="401" t="s">
        <v>148</v>
      </c>
      <c r="C20" s="411"/>
      <c r="D20" s="411"/>
      <c r="E20" s="411"/>
      <c r="F20" s="411"/>
      <c r="G20" s="402"/>
      <c r="H20" s="34">
        <v>671353547.10000002</v>
      </c>
    </row>
    <row r="21" spans="1:8" x14ac:dyDescent="0.25">
      <c r="A21" s="6" t="s">
        <v>2</v>
      </c>
      <c r="B21" s="403" t="s">
        <v>149</v>
      </c>
      <c r="C21" s="411"/>
      <c r="D21" s="411"/>
      <c r="E21" s="411"/>
      <c r="F21" s="411"/>
      <c r="G21" s="402"/>
      <c r="H21" s="35" t="s">
        <v>150</v>
      </c>
    </row>
    <row r="22" spans="1:8" x14ac:dyDescent="0.25">
      <c r="A22" s="6" t="s">
        <v>2</v>
      </c>
      <c r="B22" s="412" t="s">
        <v>2</v>
      </c>
      <c r="C22" s="402"/>
      <c r="D22" s="36" t="s">
        <v>2</v>
      </c>
      <c r="E22" s="36" t="s">
        <v>2</v>
      </c>
      <c r="F22" s="36" t="s">
        <v>2</v>
      </c>
      <c r="G22" s="36" t="s">
        <v>2</v>
      </c>
      <c r="H22" s="36" t="s">
        <v>2</v>
      </c>
    </row>
    <row r="23" spans="1:8" x14ac:dyDescent="0.25">
      <c r="A23" s="6" t="s">
        <v>2</v>
      </c>
      <c r="B23" s="407" t="s">
        <v>151</v>
      </c>
      <c r="C23" s="402"/>
      <c r="D23" s="36" t="s">
        <v>2</v>
      </c>
      <c r="E23" s="36" t="s">
        <v>2</v>
      </c>
      <c r="F23" s="36" t="s">
        <v>2</v>
      </c>
      <c r="G23" s="36" t="s">
        <v>2</v>
      </c>
      <c r="H23" s="36" t="s">
        <v>2</v>
      </c>
    </row>
    <row r="24" spans="1:8" x14ac:dyDescent="0.25">
      <c r="A24" s="6" t="s">
        <v>2</v>
      </c>
      <c r="B24" s="412" t="s">
        <v>2</v>
      </c>
      <c r="C24" s="402"/>
      <c r="D24" s="36" t="s">
        <v>2</v>
      </c>
      <c r="E24" s="36" t="s">
        <v>2</v>
      </c>
      <c r="F24" s="36" t="s">
        <v>2</v>
      </c>
      <c r="G24" s="36" t="s">
        <v>2</v>
      </c>
      <c r="H24" s="36" t="s">
        <v>2</v>
      </c>
    </row>
    <row r="25" spans="1:8" ht="36" x14ac:dyDescent="0.25">
      <c r="A25" s="6" t="s">
        <v>2</v>
      </c>
      <c r="B25" s="408" t="s">
        <v>151</v>
      </c>
      <c r="C25" s="402"/>
      <c r="D25" s="39" t="s">
        <v>152</v>
      </c>
      <c r="E25" s="39" t="s">
        <v>153</v>
      </c>
      <c r="F25" s="39" t="s">
        <v>111</v>
      </c>
      <c r="G25" s="39" t="s">
        <v>154</v>
      </c>
      <c r="H25" s="39" t="s">
        <v>155</v>
      </c>
    </row>
    <row r="26" spans="1:8" x14ac:dyDescent="0.25">
      <c r="A26" s="6" t="s">
        <v>2</v>
      </c>
      <c r="B26" s="414" t="s">
        <v>96</v>
      </c>
      <c r="C26" s="361"/>
      <c r="D26" s="41">
        <v>32</v>
      </c>
      <c r="E26" s="42">
        <v>7.8170994164046705E-5</v>
      </c>
      <c r="F26" s="43">
        <v>616825.69999999995</v>
      </c>
      <c r="G26" s="42">
        <v>9.4359222366319554E-5</v>
      </c>
      <c r="H26" s="43">
        <v>636136.34</v>
      </c>
    </row>
    <row r="27" spans="1:8" x14ac:dyDescent="0.25">
      <c r="A27" s="6" t="s">
        <v>2</v>
      </c>
      <c r="B27" s="366" t="s">
        <v>156</v>
      </c>
      <c r="C27" s="361"/>
      <c r="D27" s="44">
        <v>39016</v>
      </c>
      <c r="E27" s="45">
        <v>9.5309984634513997E-2</v>
      </c>
      <c r="F27" s="46">
        <v>181752278.62</v>
      </c>
      <c r="G27" s="45">
        <v>2.7803646433489794E-2</v>
      </c>
      <c r="H27" s="46">
        <v>173565978.90000001</v>
      </c>
    </row>
    <row r="28" spans="1:8" x14ac:dyDescent="0.25">
      <c r="A28" s="6" t="s">
        <v>2</v>
      </c>
      <c r="B28" s="415" t="s">
        <v>115</v>
      </c>
      <c r="C28" s="361"/>
      <c r="D28" s="48">
        <v>39048</v>
      </c>
      <c r="E28" s="49">
        <v>9.5388155628678001E-2</v>
      </c>
      <c r="F28" s="50">
        <v>182369104.31999999</v>
      </c>
      <c r="G28" s="49">
        <v>2.7898005655856116E-2</v>
      </c>
      <c r="H28" s="50">
        <v>174202115.24000001</v>
      </c>
    </row>
    <row r="29" spans="1:8" x14ac:dyDescent="0.25">
      <c r="A29" s="6" t="s">
        <v>2</v>
      </c>
      <c r="B29" s="366" t="s">
        <v>2</v>
      </c>
      <c r="C29" s="361"/>
      <c r="D29" s="2" t="s">
        <v>2</v>
      </c>
      <c r="E29" s="2" t="s">
        <v>2</v>
      </c>
      <c r="F29" s="2" t="s">
        <v>2</v>
      </c>
      <c r="G29" s="2" t="s">
        <v>2</v>
      </c>
      <c r="H29" s="2" t="s">
        <v>2</v>
      </c>
    </row>
    <row r="30" spans="1:8" x14ac:dyDescent="0.25">
      <c r="A30" s="6" t="s">
        <v>2</v>
      </c>
      <c r="B30" s="366" t="s">
        <v>157</v>
      </c>
      <c r="C30" s="361"/>
      <c r="D30" s="361"/>
      <c r="E30" s="361"/>
      <c r="F30" s="361"/>
      <c r="G30" s="361"/>
      <c r="H30" s="361"/>
    </row>
    <row r="31" spans="1:8" x14ac:dyDescent="0.25">
      <c r="A31" s="6" t="s">
        <v>2</v>
      </c>
      <c r="B31" s="413" t="s">
        <v>2</v>
      </c>
      <c r="C31" s="361"/>
      <c r="D31" s="6" t="s">
        <v>2</v>
      </c>
      <c r="E31" s="6" t="s">
        <v>2</v>
      </c>
      <c r="F31" s="6" t="s">
        <v>2</v>
      </c>
      <c r="G31" s="6" t="s">
        <v>2</v>
      </c>
      <c r="H31" s="6" t="s">
        <v>2</v>
      </c>
    </row>
    <row r="32" spans="1:8" x14ac:dyDescent="0.25">
      <c r="A32" s="36" t="s">
        <v>2</v>
      </c>
      <c r="B32" s="407" t="s">
        <v>158</v>
      </c>
      <c r="C32" s="402"/>
      <c r="D32" s="36" t="s">
        <v>2</v>
      </c>
      <c r="E32" s="36" t="s">
        <v>2</v>
      </c>
      <c r="F32" s="36" t="s">
        <v>2</v>
      </c>
      <c r="G32" s="36" t="s">
        <v>2</v>
      </c>
      <c r="H32" s="36" t="s">
        <v>2</v>
      </c>
    </row>
    <row r="33" spans="1:8" x14ac:dyDescent="0.25">
      <c r="A33" s="36" t="s">
        <v>2</v>
      </c>
      <c r="B33" s="412" t="s">
        <v>2</v>
      </c>
      <c r="C33" s="402"/>
      <c r="D33" s="36" t="s">
        <v>2</v>
      </c>
      <c r="E33" s="36" t="s">
        <v>2</v>
      </c>
      <c r="F33" s="36" t="s">
        <v>2</v>
      </c>
      <c r="G33" s="36" t="s">
        <v>2</v>
      </c>
      <c r="H33" s="36" t="s">
        <v>2</v>
      </c>
    </row>
    <row r="34" spans="1:8" ht="36" x14ac:dyDescent="0.25">
      <c r="A34" s="36" t="s">
        <v>2</v>
      </c>
      <c r="B34" s="408" t="s">
        <v>158</v>
      </c>
      <c r="C34" s="402"/>
      <c r="D34" s="39" t="s">
        <v>152</v>
      </c>
      <c r="E34" s="39" t="s">
        <v>153</v>
      </c>
      <c r="F34" s="39" t="s">
        <v>111</v>
      </c>
      <c r="G34" s="39" t="s">
        <v>154</v>
      </c>
      <c r="H34" s="39" t="s">
        <v>159</v>
      </c>
    </row>
    <row r="35" spans="1:8" x14ac:dyDescent="0.25">
      <c r="A35" s="36" t="s">
        <v>2</v>
      </c>
      <c r="B35" s="403" t="s">
        <v>96</v>
      </c>
      <c r="C35" s="402"/>
      <c r="D35" s="51">
        <v>0</v>
      </c>
      <c r="E35" s="52">
        <v>0</v>
      </c>
      <c r="F35" s="53">
        <v>0</v>
      </c>
      <c r="G35" s="52">
        <v>0</v>
      </c>
      <c r="H35" s="53">
        <v>0</v>
      </c>
    </row>
    <row r="36" spans="1:8" x14ac:dyDescent="0.25">
      <c r="A36" s="36" t="s">
        <v>2</v>
      </c>
      <c r="B36" s="401" t="s">
        <v>156</v>
      </c>
      <c r="C36" s="402"/>
      <c r="D36" s="54">
        <v>913</v>
      </c>
      <c r="E36" s="55">
        <v>2.2303161772429599E-3</v>
      </c>
      <c r="F36" s="56">
        <v>10428258.33</v>
      </c>
      <c r="G36" s="55">
        <v>1.5952680743585978E-3</v>
      </c>
      <c r="H36" s="56">
        <v>10237050.43</v>
      </c>
    </row>
    <row r="37" spans="1:8" x14ac:dyDescent="0.25">
      <c r="A37" s="36" t="s">
        <v>2</v>
      </c>
      <c r="B37" s="410" t="s">
        <v>115</v>
      </c>
      <c r="C37" s="402"/>
      <c r="D37" s="58">
        <v>913</v>
      </c>
      <c r="E37" s="59">
        <v>2.2303161772429599E-3</v>
      </c>
      <c r="F37" s="32">
        <v>10428258.33</v>
      </c>
      <c r="G37" s="59">
        <v>1.5952680743585978E-3</v>
      </c>
      <c r="H37" s="32">
        <v>10237050.43</v>
      </c>
    </row>
    <row r="38" spans="1:8" x14ac:dyDescent="0.25">
      <c r="A38" s="36" t="s">
        <v>2</v>
      </c>
      <c r="B38" s="401" t="s">
        <v>2</v>
      </c>
      <c r="C38" s="402"/>
      <c r="D38" s="33" t="s">
        <v>2</v>
      </c>
      <c r="E38" s="33" t="s">
        <v>2</v>
      </c>
      <c r="F38" s="33" t="s">
        <v>2</v>
      </c>
      <c r="G38" s="33" t="s">
        <v>2</v>
      </c>
      <c r="H38" s="33" t="s">
        <v>2</v>
      </c>
    </row>
    <row r="39" spans="1:8" x14ac:dyDescent="0.25">
      <c r="A39" s="36" t="s">
        <v>2</v>
      </c>
      <c r="B39" s="407" t="s">
        <v>160</v>
      </c>
      <c r="C39" s="402"/>
      <c r="D39" s="33" t="s">
        <v>2</v>
      </c>
      <c r="E39" s="33" t="s">
        <v>2</v>
      </c>
      <c r="F39" s="33" t="s">
        <v>2</v>
      </c>
      <c r="G39" s="33" t="s">
        <v>2</v>
      </c>
      <c r="H39" s="33" t="s">
        <v>2</v>
      </c>
    </row>
    <row r="40" spans="1:8" x14ac:dyDescent="0.25">
      <c r="A40" s="36" t="s">
        <v>2</v>
      </c>
      <c r="B40" s="401" t="s">
        <v>2</v>
      </c>
      <c r="C40" s="402"/>
      <c r="D40" s="33" t="s">
        <v>2</v>
      </c>
      <c r="E40" s="33" t="s">
        <v>2</v>
      </c>
      <c r="F40" s="33" t="s">
        <v>2</v>
      </c>
      <c r="G40" s="33" t="s">
        <v>2</v>
      </c>
      <c r="H40" s="33" t="s">
        <v>2</v>
      </c>
    </row>
    <row r="41" spans="1:8" ht="36" x14ac:dyDescent="0.25">
      <c r="A41" s="36" t="s">
        <v>2</v>
      </c>
      <c r="B41" s="408" t="s">
        <v>160</v>
      </c>
      <c r="C41" s="402"/>
      <c r="D41" s="39" t="s">
        <v>152</v>
      </c>
      <c r="E41" s="39" t="s">
        <v>153</v>
      </c>
      <c r="F41" s="39" t="s">
        <v>111</v>
      </c>
      <c r="G41" s="39" t="s">
        <v>154</v>
      </c>
      <c r="H41" s="39" t="s">
        <v>155</v>
      </c>
    </row>
    <row r="42" spans="1:8" x14ac:dyDescent="0.25">
      <c r="A42" s="36" t="s">
        <v>2</v>
      </c>
      <c r="B42" s="401" t="s">
        <v>161</v>
      </c>
      <c r="C42" s="402"/>
      <c r="D42" s="60">
        <v>6551</v>
      </c>
      <c r="E42" s="55">
        <v>1.60030682115209E-2</v>
      </c>
      <c r="F42" s="56">
        <v>88102421.819999993</v>
      </c>
      <c r="G42" s="55">
        <v>1.3477512385629626E-2</v>
      </c>
      <c r="H42" s="56">
        <v>91103949.760000005</v>
      </c>
    </row>
    <row r="43" spans="1:8" x14ac:dyDescent="0.25">
      <c r="A43" s="36" t="s">
        <v>2</v>
      </c>
      <c r="B43" s="403" t="s">
        <v>162</v>
      </c>
      <c r="C43" s="402"/>
      <c r="D43" s="61">
        <v>6551</v>
      </c>
      <c r="E43" s="52">
        <v>1.60030682115209E-2</v>
      </c>
      <c r="F43" s="53">
        <v>88102421.819999993</v>
      </c>
      <c r="G43" s="52">
        <v>1.3477512385629626E-2</v>
      </c>
      <c r="H43" s="53">
        <v>91103949.760000005</v>
      </c>
    </row>
    <row r="44" spans="1:8" x14ac:dyDescent="0.25">
      <c r="A44" s="36" t="s">
        <v>2</v>
      </c>
      <c r="B44" s="401" t="s">
        <v>163</v>
      </c>
      <c r="C44" s="402"/>
      <c r="D44" s="60">
        <v>17273</v>
      </c>
      <c r="E44" s="55">
        <v>4.2195236943611839E-2</v>
      </c>
      <c r="F44" s="56">
        <v>232616494.50999999</v>
      </c>
      <c r="G44" s="55">
        <v>3.5584625497191248E-2</v>
      </c>
      <c r="H44" s="56">
        <v>240135603.11000001</v>
      </c>
    </row>
    <row r="45" spans="1:8" x14ac:dyDescent="0.25">
      <c r="A45" s="36" t="s">
        <v>2</v>
      </c>
      <c r="B45" s="410" t="s">
        <v>164</v>
      </c>
      <c r="C45" s="402"/>
      <c r="D45" s="62">
        <v>23824</v>
      </c>
      <c r="E45" s="59">
        <v>5.8188533780862299E-2</v>
      </c>
      <c r="F45" s="32">
        <v>320718916.32999998</v>
      </c>
      <c r="G45" s="59">
        <v>4.9062137882820878E-2</v>
      </c>
      <c r="H45" s="32">
        <v>331239552.87</v>
      </c>
    </row>
    <row r="46" spans="1:8" x14ac:dyDescent="0.25">
      <c r="A46" s="36" t="s">
        <v>2</v>
      </c>
      <c r="B46" s="407" t="s">
        <v>2</v>
      </c>
      <c r="C46" s="402"/>
      <c r="D46" s="36" t="s">
        <v>2</v>
      </c>
      <c r="E46" s="36" t="s">
        <v>2</v>
      </c>
      <c r="F46" s="36" t="s">
        <v>2</v>
      </c>
      <c r="G46" s="36" t="s">
        <v>2</v>
      </c>
      <c r="H46" s="36" t="s">
        <v>2</v>
      </c>
    </row>
    <row r="47" spans="1:8" ht="30.75" customHeight="1" x14ac:dyDescent="0.25">
      <c r="A47" s="36"/>
      <c r="B47" s="404" t="s">
        <v>1172</v>
      </c>
      <c r="C47" s="405"/>
      <c r="D47" s="405"/>
      <c r="E47" s="405"/>
      <c r="F47" s="405"/>
      <c r="G47" s="405"/>
      <c r="H47" s="406"/>
    </row>
    <row r="48" spans="1:8" x14ac:dyDescent="0.25">
      <c r="A48" s="36"/>
      <c r="B48" s="37"/>
      <c r="C48" s="28"/>
      <c r="D48" s="36"/>
      <c r="E48" s="36"/>
      <c r="F48" s="36"/>
      <c r="G48" s="36"/>
      <c r="H48" s="36"/>
    </row>
    <row r="49" spans="1:8" x14ac:dyDescent="0.25">
      <c r="A49" s="36" t="s">
        <v>2</v>
      </c>
      <c r="B49" s="407" t="s">
        <v>165</v>
      </c>
      <c r="C49" s="402"/>
      <c r="D49" s="36" t="s">
        <v>2</v>
      </c>
      <c r="E49" s="36" t="s">
        <v>2</v>
      </c>
      <c r="F49" s="36" t="s">
        <v>2</v>
      </c>
      <c r="G49" s="36" t="s">
        <v>2</v>
      </c>
      <c r="H49" s="36" t="s">
        <v>2</v>
      </c>
    </row>
    <row r="50" spans="1:8" x14ac:dyDescent="0.25">
      <c r="A50" s="36" t="s">
        <v>2</v>
      </c>
      <c r="B50" s="412" t="s">
        <v>2</v>
      </c>
      <c r="C50" s="402"/>
      <c r="D50" s="36" t="s">
        <v>2</v>
      </c>
      <c r="E50" s="36" t="s">
        <v>2</v>
      </c>
      <c r="F50" s="36" t="s">
        <v>2</v>
      </c>
      <c r="G50" s="36" t="s">
        <v>2</v>
      </c>
      <c r="H50" s="36" t="s">
        <v>2</v>
      </c>
    </row>
    <row r="51" spans="1:8" ht="36" x14ac:dyDescent="0.25">
      <c r="A51" s="36" t="s">
        <v>2</v>
      </c>
      <c r="B51" s="408" t="s">
        <v>165</v>
      </c>
      <c r="C51" s="402"/>
      <c r="D51" s="39" t="s">
        <v>152</v>
      </c>
      <c r="E51" s="39" t="s">
        <v>153</v>
      </c>
      <c r="F51" s="39" t="s">
        <v>111</v>
      </c>
      <c r="G51" s="39" t="s">
        <v>154</v>
      </c>
      <c r="H51" s="39" t="s">
        <v>166</v>
      </c>
    </row>
    <row r="52" spans="1:8" x14ac:dyDescent="0.25">
      <c r="A52" s="36" t="s">
        <v>2</v>
      </c>
      <c r="B52" s="403" t="s">
        <v>96</v>
      </c>
      <c r="C52" s="402"/>
      <c r="D52" s="51">
        <v>53</v>
      </c>
      <c r="E52" s="52">
        <v>1.2947070908420199E-4</v>
      </c>
      <c r="F52" s="53">
        <v>990026.69</v>
      </c>
      <c r="G52" s="52">
        <v>1.514498319222129E-4</v>
      </c>
      <c r="H52" s="53">
        <v>975876.9</v>
      </c>
    </row>
    <row r="53" spans="1:8" x14ac:dyDescent="0.25">
      <c r="A53" s="36" t="s">
        <v>2</v>
      </c>
      <c r="B53" s="401" t="s">
        <v>156</v>
      </c>
      <c r="C53" s="402"/>
      <c r="D53" s="54">
        <v>36862</v>
      </c>
      <c r="E53" s="55">
        <v>9.0048099589846595E-2</v>
      </c>
      <c r="F53" s="56">
        <v>513458308.27999997</v>
      </c>
      <c r="G53" s="55">
        <v>7.8546543515983155E-2</v>
      </c>
      <c r="H53" s="56">
        <v>504067767.56</v>
      </c>
    </row>
    <row r="54" spans="1:8" x14ac:dyDescent="0.25">
      <c r="A54" s="36" t="s">
        <v>2</v>
      </c>
      <c r="B54" s="410" t="s">
        <v>115</v>
      </c>
      <c r="C54" s="402"/>
      <c r="D54" s="58">
        <v>36915</v>
      </c>
      <c r="E54" s="59">
        <v>9.0177570298930795E-2</v>
      </c>
      <c r="F54" s="32">
        <v>514448334.97000003</v>
      </c>
      <c r="G54" s="59">
        <v>7.8697993347905379E-2</v>
      </c>
      <c r="H54" s="32">
        <v>505043644.45999998</v>
      </c>
    </row>
    <row r="55" spans="1:8" x14ac:dyDescent="0.25">
      <c r="A55" s="36" t="s">
        <v>2</v>
      </c>
      <c r="B55" s="401" t="s">
        <v>2</v>
      </c>
      <c r="C55" s="402"/>
      <c r="D55" s="33" t="s">
        <v>2</v>
      </c>
      <c r="E55" s="33" t="s">
        <v>2</v>
      </c>
      <c r="F55" s="33" t="s">
        <v>2</v>
      </c>
      <c r="G55" s="33" t="s">
        <v>2</v>
      </c>
      <c r="H55" s="33" t="s">
        <v>2</v>
      </c>
    </row>
    <row r="56" spans="1:8" x14ac:dyDescent="0.25">
      <c r="A56" s="36" t="s">
        <v>2</v>
      </c>
      <c r="B56" s="401" t="s">
        <v>167</v>
      </c>
      <c r="C56" s="411"/>
      <c r="D56" s="411"/>
      <c r="E56" s="411"/>
      <c r="F56" s="411"/>
      <c r="G56" s="411"/>
      <c r="H56" s="402"/>
    </row>
    <row r="57" spans="1:8" x14ac:dyDescent="0.25">
      <c r="A57" s="36" t="s">
        <v>2</v>
      </c>
      <c r="B57" s="401" t="s">
        <v>2</v>
      </c>
      <c r="C57" s="402"/>
      <c r="D57" s="33" t="s">
        <v>2</v>
      </c>
      <c r="E57" s="33" t="s">
        <v>2</v>
      </c>
      <c r="F57" s="33" t="s">
        <v>2</v>
      </c>
      <c r="G57" s="33" t="s">
        <v>2</v>
      </c>
      <c r="H57" s="33" t="s">
        <v>2</v>
      </c>
    </row>
    <row r="58" spans="1:8" x14ac:dyDescent="0.25">
      <c r="A58" s="36" t="s">
        <v>2</v>
      </c>
      <c r="B58" s="407" t="s">
        <v>168</v>
      </c>
      <c r="C58" s="402"/>
      <c r="D58" s="33" t="s">
        <v>2</v>
      </c>
      <c r="E58" s="33" t="s">
        <v>2</v>
      </c>
      <c r="F58" s="33" t="s">
        <v>2</v>
      </c>
      <c r="G58" s="33" t="s">
        <v>2</v>
      </c>
      <c r="H58" s="33" t="s">
        <v>2</v>
      </c>
    </row>
    <row r="59" spans="1:8" x14ac:dyDescent="0.25">
      <c r="A59" s="36" t="s">
        <v>2</v>
      </c>
      <c r="B59" s="401" t="s">
        <v>2</v>
      </c>
      <c r="C59" s="402"/>
      <c r="D59" s="33" t="s">
        <v>2</v>
      </c>
      <c r="E59" s="33" t="s">
        <v>2</v>
      </c>
      <c r="F59" s="33" t="s">
        <v>2</v>
      </c>
      <c r="G59" s="33" t="s">
        <v>2</v>
      </c>
      <c r="H59" s="33" t="s">
        <v>2</v>
      </c>
    </row>
    <row r="60" spans="1:8" ht="24" x14ac:dyDescent="0.25">
      <c r="A60" s="6" t="s">
        <v>2</v>
      </c>
      <c r="B60" s="408" t="s">
        <v>169</v>
      </c>
      <c r="C60" s="402"/>
      <c r="D60" s="39" t="s">
        <v>170</v>
      </c>
      <c r="E60" s="39" t="s">
        <v>171</v>
      </c>
      <c r="F60" s="39" t="s">
        <v>172</v>
      </c>
      <c r="G60" s="409" t="s">
        <v>173</v>
      </c>
      <c r="H60" s="402"/>
    </row>
    <row r="61" spans="1:8" x14ac:dyDescent="0.25">
      <c r="A61" s="6" t="s">
        <v>2</v>
      </c>
      <c r="B61" s="403" t="s">
        <v>2</v>
      </c>
      <c r="C61" s="402"/>
      <c r="D61" s="31" t="s">
        <v>2</v>
      </c>
      <c r="E61" s="31" t="s">
        <v>2</v>
      </c>
      <c r="F61" s="31" t="s">
        <v>2</v>
      </c>
      <c r="G61" s="403" t="s">
        <v>2</v>
      </c>
      <c r="H61" s="402"/>
    </row>
    <row r="62" spans="1:8" x14ac:dyDescent="0.25">
      <c r="A62" s="6" t="s">
        <v>2</v>
      </c>
      <c r="B62" s="401" t="s">
        <v>2</v>
      </c>
      <c r="C62" s="402"/>
      <c r="D62" s="33" t="s">
        <v>2</v>
      </c>
      <c r="E62" s="33" t="s">
        <v>2</v>
      </c>
      <c r="F62" s="33" t="s">
        <v>2</v>
      </c>
      <c r="G62" s="401" t="s">
        <v>2</v>
      </c>
      <c r="H62" s="402"/>
    </row>
    <row r="63" spans="1:8" x14ac:dyDescent="0.25">
      <c r="A63" s="6" t="s">
        <v>2</v>
      </c>
      <c r="B63" s="403" t="s">
        <v>2</v>
      </c>
      <c r="C63" s="402"/>
      <c r="D63" s="31" t="s">
        <v>2</v>
      </c>
      <c r="E63" s="31" t="s">
        <v>2</v>
      </c>
      <c r="F63" s="31" t="s">
        <v>2</v>
      </c>
      <c r="G63" s="403" t="s">
        <v>2</v>
      </c>
      <c r="H63" s="402"/>
    </row>
    <row r="64" spans="1:8" x14ac:dyDescent="0.25">
      <c r="A64" s="6" t="s">
        <v>2</v>
      </c>
      <c r="B64" s="401" t="s">
        <v>2</v>
      </c>
      <c r="C64" s="402"/>
      <c r="D64" s="33" t="s">
        <v>2</v>
      </c>
      <c r="E64" s="33" t="s">
        <v>2</v>
      </c>
      <c r="F64" s="33" t="s">
        <v>2</v>
      </c>
      <c r="G64" s="401" t="s">
        <v>2</v>
      </c>
      <c r="H64" s="402"/>
    </row>
    <row r="65" spans="1:8" x14ac:dyDescent="0.25">
      <c r="A65" s="6" t="s">
        <v>2</v>
      </c>
      <c r="B65" s="403" t="s">
        <v>2</v>
      </c>
      <c r="C65" s="402"/>
      <c r="D65" s="31" t="s">
        <v>2</v>
      </c>
      <c r="E65" s="31" t="s">
        <v>2</v>
      </c>
      <c r="F65" s="31" t="s">
        <v>2</v>
      </c>
      <c r="G65" s="403" t="s">
        <v>2</v>
      </c>
      <c r="H65" s="402"/>
    </row>
  </sheetData>
  <sheetProtection algorithmName="SHA-512" hashValue="3rPdluWNdlRdm5i0QgKNGjxWWtHvybcJ3RA1hS8M/jw0zWTn6U7NLG/QFEjtAObrK2NZeEd6prN4KW1TapknMg==" saltValue="9MO9wLNUsUL7iS/4flA9XQ==" spinCount="100000" sheet="1" objects="1" scenarios="1"/>
  <mergeCells count="71">
    <mergeCell ref="A1:B3"/>
    <mergeCell ref="C1:H1"/>
    <mergeCell ref="C2:H2"/>
    <mergeCell ref="C3:H3"/>
    <mergeCell ref="B4:C4"/>
    <mergeCell ref="B5:C5"/>
    <mergeCell ref="B6:C6"/>
    <mergeCell ref="B7:C7"/>
    <mergeCell ref="B8:C8"/>
    <mergeCell ref="B9:H9"/>
    <mergeCell ref="B10:G10"/>
    <mergeCell ref="B11:C11"/>
    <mergeCell ref="B12:H12"/>
    <mergeCell ref="B13:C13"/>
    <mergeCell ref="B14:C14"/>
    <mergeCell ref="B15:C15"/>
    <mergeCell ref="B16:H16"/>
    <mergeCell ref="B17:C17"/>
    <mergeCell ref="B18:H18"/>
    <mergeCell ref="B19:G19"/>
    <mergeCell ref="B20:G20"/>
    <mergeCell ref="B21:G21"/>
    <mergeCell ref="B22:C22"/>
    <mergeCell ref="B23:C23"/>
    <mergeCell ref="B24:C24"/>
    <mergeCell ref="B25:C25"/>
    <mergeCell ref="B26:C26"/>
    <mergeCell ref="B27:C27"/>
    <mergeCell ref="B28:C28"/>
    <mergeCell ref="B29:C29"/>
    <mergeCell ref="B30:H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9:C49"/>
    <mergeCell ref="B50:C50"/>
    <mergeCell ref="B51:C51"/>
    <mergeCell ref="B52:C52"/>
    <mergeCell ref="B53:C53"/>
    <mergeCell ref="B54:C54"/>
    <mergeCell ref="B55:C55"/>
    <mergeCell ref="B56:H56"/>
    <mergeCell ref="B64:C64"/>
    <mergeCell ref="G64:H64"/>
    <mergeCell ref="B65:C65"/>
    <mergeCell ref="G65:H65"/>
    <mergeCell ref="B47:H47"/>
    <mergeCell ref="B61:C61"/>
    <mergeCell ref="G61:H61"/>
    <mergeCell ref="B62:C62"/>
    <mergeCell ref="G62:H62"/>
    <mergeCell ref="B63:C63"/>
    <mergeCell ref="G63:H63"/>
    <mergeCell ref="B57:C57"/>
    <mergeCell ref="B58:C58"/>
    <mergeCell ref="B59:C59"/>
    <mergeCell ref="B60:C60"/>
    <mergeCell ref="G60:H60"/>
  </mergeCells>
  <pageMargins left="0.23622047244094491" right="0.23622047244094491" top="0.23622047244094491" bottom="0.23622047244094491" header="0.23622047244094491" footer="0.23622047244094491"/>
  <pageSetup scale="66"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57"/>
  <sheetViews>
    <sheetView showGridLines="0" zoomScaleNormal="100" workbookViewId="0">
      <selection activeCell="D18" sqref="D18"/>
    </sheetView>
  </sheetViews>
  <sheetFormatPr baseColWidth="10" defaultColWidth="9.140625" defaultRowHeight="15" x14ac:dyDescent="0.25"/>
  <cols>
    <col min="1" max="1" width="1.28515625" customWidth="1"/>
    <col min="2" max="2" width="32.28515625" customWidth="1"/>
    <col min="3" max="3" width="58.140625" customWidth="1"/>
    <col min="4" max="7" width="23.85546875" customWidth="1"/>
  </cols>
  <sheetData>
    <row r="1" spans="1:7" ht="18" customHeight="1" x14ac:dyDescent="0.25">
      <c r="A1" s="361"/>
      <c r="B1" s="361"/>
      <c r="C1" s="367" t="s">
        <v>0</v>
      </c>
      <c r="D1" s="361"/>
      <c r="E1" s="361"/>
      <c r="F1" s="361"/>
      <c r="G1" s="361"/>
    </row>
    <row r="2" spans="1:7" ht="18" customHeight="1" x14ac:dyDescent="0.25">
      <c r="A2" s="361"/>
      <c r="B2" s="361"/>
      <c r="C2" s="367" t="s">
        <v>1</v>
      </c>
      <c r="D2" s="361"/>
      <c r="E2" s="361"/>
      <c r="F2" s="361"/>
      <c r="G2" s="361"/>
    </row>
    <row r="3" spans="1:7" ht="18" customHeight="1" x14ac:dyDescent="0.25">
      <c r="A3" s="361"/>
      <c r="B3" s="361"/>
      <c r="C3" s="367" t="s">
        <v>2</v>
      </c>
      <c r="D3" s="361"/>
      <c r="E3" s="361"/>
      <c r="F3" s="361"/>
      <c r="G3" s="361"/>
    </row>
    <row r="4" spans="1:7" x14ac:dyDescent="0.25">
      <c r="A4" s="37" t="s">
        <v>2</v>
      </c>
      <c r="B4" s="407" t="s">
        <v>2</v>
      </c>
      <c r="C4" s="402"/>
      <c r="D4" s="36" t="s">
        <v>2</v>
      </c>
      <c r="E4" s="36" t="s">
        <v>2</v>
      </c>
    </row>
    <row r="5" spans="1:7" x14ac:dyDescent="0.25">
      <c r="A5" s="37" t="s">
        <v>2</v>
      </c>
      <c r="B5" s="425" t="s">
        <v>174</v>
      </c>
      <c r="C5" s="402"/>
      <c r="D5" s="36" t="s">
        <v>2</v>
      </c>
      <c r="E5" s="36" t="s">
        <v>2</v>
      </c>
    </row>
    <row r="6" spans="1:7" x14ac:dyDescent="0.25">
      <c r="A6" s="37" t="s">
        <v>2</v>
      </c>
      <c r="B6" s="407" t="s">
        <v>2</v>
      </c>
      <c r="C6" s="402"/>
      <c r="D6" s="36" t="s">
        <v>2</v>
      </c>
      <c r="E6" s="36" t="s">
        <v>2</v>
      </c>
    </row>
    <row r="7" spans="1:7" x14ac:dyDescent="0.25">
      <c r="A7" s="63" t="s">
        <v>2</v>
      </c>
      <c r="B7" s="417" t="s">
        <v>175</v>
      </c>
      <c r="C7" s="402"/>
      <c r="D7" s="64" t="s">
        <v>176</v>
      </c>
      <c r="E7" s="64" t="s">
        <v>93</v>
      </c>
    </row>
    <row r="8" spans="1:7" x14ac:dyDescent="0.25">
      <c r="A8" s="63" t="s">
        <v>2</v>
      </c>
      <c r="B8" s="403" t="s">
        <v>177</v>
      </c>
      <c r="C8" s="402"/>
      <c r="D8" s="65">
        <v>0</v>
      </c>
      <c r="E8" s="65">
        <v>0</v>
      </c>
    </row>
    <row r="9" spans="1:7" x14ac:dyDescent="0.25">
      <c r="A9" s="63" t="s">
        <v>2</v>
      </c>
      <c r="B9" s="401" t="s">
        <v>178</v>
      </c>
      <c r="C9" s="402"/>
      <c r="D9" s="55">
        <v>0</v>
      </c>
      <c r="E9" s="55">
        <v>0</v>
      </c>
    </row>
    <row r="10" spans="1:7" ht="36.4" customHeight="1" x14ac:dyDescent="0.25"/>
    <row r="11" spans="1:7" x14ac:dyDescent="0.25">
      <c r="A11" s="33" t="s">
        <v>2</v>
      </c>
      <c r="B11" s="417" t="s">
        <v>179</v>
      </c>
      <c r="C11" s="402"/>
      <c r="D11" s="64" t="s">
        <v>180</v>
      </c>
      <c r="E11" s="64" t="s">
        <v>181</v>
      </c>
      <c r="F11" s="64" t="s">
        <v>182</v>
      </c>
      <c r="G11" s="64" t="s">
        <v>183</v>
      </c>
    </row>
    <row r="12" spans="1:7" x14ac:dyDescent="0.25">
      <c r="A12" s="33"/>
      <c r="B12" s="420">
        <v>44957</v>
      </c>
      <c r="C12" s="421"/>
      <c r="D12" s="305">
        <v>7.7766810935963305E-5</v>
      </c>
      <c r="E12" s="306" t="s">
        <v>184</v>
      </c>
      <c r="F12" s="306" t="s">
        <v>150</v>
      </c>
      <c r="G12" s="306" t="s">
        <v>184</v>
      </c>
    </row>
    <row r="13" spans="1:7" x14ac:dyDescent="0.25">
      <c r="A13" s="33" t="s">
        <v>2</v>
      </c>
      <c r="B13" s="423" t="s">
        <v>176</v>
      </c>
      <c r="C13" s="424"/>
      <c r="D13" s="67">
        <v>1.415E-4</v>
      </c>
      <c r="E13" s="68" t="s">
        <v>184</v>
      </c>
      <c r="F13" s="68" t="s">
        <v>150</v>
      </c>
      <c r="G13" s="68" t="s">
        <v>184</v>
      </c>
    </row>
    <row r="14" spans="1:7" x14ac:dyDescent="0.25">
      <c r="A14" s="33" t="s">
        <v>2</v>
      </c>
      <c r="B14" s="419" t="s">
        <v>93</v>
      </c>
      <c r="C14" s="402"/>
      <c r="D14" s="70">
        <v>1.803643317357415E-5</v>
      </c>
      <c r="E14" s="71" t="s">
        <v>184</v>
      </c>
      <c r="F14" s="71" t="s">
        <v>150</v>
      </c>
      <c r="G14" s="71" t="s">
        <v>184</v>
      </c>
    </row>
    <row r="15" spans="1:7" ht="0" hidden="1" customHeight="1" x14ac:dyDescent="0.25"/>
    <row r="16" spans="1:7" ht="14.25" customHeight="1" x14ac:dyDescent="0.25"/>
    <row r="17" spans="1:7" ht="15.75" customHeight="1" x14ac:dyDescent="0.25">
      <c r="A17" s="33" t="s">
        <v>2</v>
      </c>
      <c r="B17" s="417" t="s">
        <v>185</v>
      </c>
      <c r="C17" s="402"/>
      <c r="D17" s="64" t="s">
        <v>180</v>
      </c>
      <c r="E17" s="64" t="s">
        <v>186</v>
      </c>
      <c r="F17" s="64" t="s">
        <v>187</v>
      </c>
    </row>
    <row r="18" spans="1:7" ht="15.75" customHeight="1" x14ac:dyDescent="0.25">
      <c r="A18" s="33"/>
      <c r="B18" s="420">
        <v>44957</v>
      </c>
      <c r="C18" s="421"/>
      <c r="D18" s="359">
        <v>6.9694702764464502E-5</v>
      </c>
      <c r="E18" s="306" t="s">
        <v>150</v>
      </c>
      <c r="F18" s="306" t="s">
        <v>184</v>
      </c>
    </row>
    <row r="19" spans="1:7" x14ac:dyDescent="0.25">
      <c r="A19" s="33" t="s">
        <v>2</v>
      </c>
      <c r="B19" s="418" t="s">
        <v>176</v>
      </c>
      <c r="C19" s="402"/>
      <c r="D19" s="67">
        <v>7.1699999999999995E-5</v>
      </c>
      <c r="E19" s="68" t="s">
        <v>150</v>
      </c>
      <c r="F19" s="68" t="s">
        <v>184</v>
      </c>
    </row>
    <row r="20" spans="1:7" x14ac:dyDescent="0.25">
      <c r="A20" s="33" t="s">
        <v>2</v>
      </c>
      <c r="B20" s="419" t="s">
        <v>93</v>
      </c>
      <c r="C20" s="402"/>
      <c r="D20" s="70">
        <v>6.9694702764464502E-5</v>
      </c>
      <c r="E20" s="71" t="s">
        <v>150</v>
      </c>
      <c r="F20" s="71" t="s">
        <v>184</v>
      </c>
    </row>
    <row r="21" spans="1:7" ht="0" hidden="1" customHeight="1" x14ac:dyDescent="0.25"/>
    <row r="22" spans="1:7" ht="11.1" customHeight="1" x14ac:dyDescent="0.25"/>
    <row r="23" spans="1:7" x14ac:dyDescent="0.25">
      <c r="A23" s="33" t="s">
        <v>2</v>
      </c>
      <c r="B23" s="403" t="s">
        <v>188</v>
      </c>
      <c r="C23" s="411"/>
      <c r="D23" s="402"/>
      <c r="E23" s="53">
        <v>6561985336.0699997</v>
      </c>
    </row>
    <row r="24" spans="1:7" x14ac:dyDescent="0.25">
      <c r="A24" s="33" t="s">
        <v>2</v>
      </c>
      <c r="B24" s="401" t="s">
        <v>189</v>
      </c>
      <c r="C24" s="411"/>
      <c r="D24" s="402"/>
      <c r="E24" s="56">
        <v>30502164601.57</v>
      </c>
    </row>
    <row r="25" spans="1:7" x14ac:dyDescent="0.25">
      <c r="A25" s="33" t="s">
        <v>2</v>
      </c>
      <c r="B25" s="403" t="s">
        <v>190</v>
      </c>
      <c r="C25" s="411"/>
      <c r="D25" s="402"/>
      <c r="E25" s="72">
        <f>'Pool Data III'!E58</f>
        <v>17.714452409527301</v>
      </c>
    </row>
    <row r="26" spans="1:7" x14ac:dyDescent="0.25">
      <c r="A26" s="33" t="s">
        <v>2</v>
      </c>
      <c r="B26" s="401" t="s">
        <v>191</v>
      </c>
      <c r="C26" s="411"/>
      <c r="D26" s="402"/>
      <c r="E26" s="73">
        <f>'Delinquencies &amp; Defaults II'!G16/'Transaction Events II'!E23</f>
        <v>6.6578012388801133E-4</v>
      </c>
      <c r="F26" s="335"/>
    </row>
    <row r="27" spans="1:7" ht="0" hidden="1" customHeight="1" x14ac:dyDescent="0.25"/>
    <row r="28" spans="1:7" ht="3.6" customHeight="1" x14ac:dyDescent="0.25"/>
    <row r="29" spans="1:7" x14ac:dyDescent="0.25">
      <c r="A29" s="33" t="s">
        <v>2</v>
      </c>
      <c r="B29" s="401" t="s">
        <v>2</v>
      </c>
      <c r="C29" s="411"/>
      <c r="D29" s="411"/>
      <c r="E29" s="402"/>
      <c r="F29" s="33" t="s">
        <v>2</v>
      </c>
      <c r="G29" s="33" t="s">
        <v>2</v>
      </c>
    </row>
    <row r="30" spans="1:7" x14ac:dyDescent="0.25">
      <c r="A30" s="33" t="s">
        <v>2</v>
      </c>
      <c r="B30" s="422" t="s">
        <v>192</v>
      </c>
      <c r="C30" s="361"/>
      <c r="D30" s="361"/>
      <c r="E30" s="361"/>
      <c r="F30" s="74" t="s">
        <v>2</v>
      </c>
      <c r="G30" s="75" t="s">
        <v>143</v>
      </c>
    </row>
    <row r="31" spans="1:7" x14ac:dyDescent="0.25">
      <c r="A31" s="33" t="s">
        <v>2</v>
      </c>
      <c r="B31" s="401" t="s">
        <v>2</v>
      </c>
      <c r="C31" s="411"/>
      <c r="D31" s="411"/>
      <c r="E31" s="402"/>
      <c r="F31" s="33" t="s">
        <v>2</v>
      </c>
      <c r="G31" s="33" t="s">
        <v>2</v>
      </c>
    </row>
    <row r="32" spans="1:7" x14ac:dyDescent="0.25">
      <c r="A32" s="33" t="s">
        <v>2</v>
      </c>
      <c r="B32" s="422" t="s">
        <v>193</v>
      </c>
      <c r="C32" s="361"/>
      <c r="D32" s="361"/>
      <c r="E32" s="361"/>
      <c r="F32" s="74" t="s">
        <v>2</v>
      </c>
      <c r="G32" s="75" t="s">
        <v>150</v>
      </c>
    </row>
    <row r="33" spans="1:7" x14ac:dyDescent="0.25">
      <c r="A33" s="33" t="s">
        <v>2</v>
      </c>
      <c r="B33" s="401" t="s">
        <v>2</v>
      </c>
      <c r="C33" s="411"/>
      <c r="D33" s="411"/>
      <c r="E33" s="402"/>
      <c r="F33" s="33" t="s">
        <v>2</v>
      </c>
      <c r="G33" s="33" t="s">
        <v>2</v>
      </c>
    </row>
    <row r="34" spans="1:7" x14ac:dyDescent="0.25">
      <c r="A34" s="33" t="s">
        <v>2</v>
      </c>
      <c r="B34" s="422" t="s">
        <v>194</v>
      </c>
      <c r="C34" s="361"/>
      <c r="D34" s="361"/>
      <c r="E34" s="361"/>
      <c r="F34" s="74" t="s">
        <v>2</v>
      </c>
      <c r="G34" s="75" t="s">
        <v>195</v>
      </c>
    </row>
    <row r="35" spans="1:7" x14ac:dyDescent="0.25">
      <c r="A35" s="33" t="s">
        <v>2</v>
      </c>
      <c r="B35" s="419" t="s">
        <v>196</v>
      </c>
      <c r="C35" s="411"/>
      <c r="D35" s="411"/>
      <c r="E35" s="402"/>
      <c r="F35" s="76" t="s">
        <v>2</v>
      </c>
    </row>
    <row r="36" spans="1:7" x14ac:dyDescent="0.25">
      <c r="A36" s="33" t="s">
        <v>2</v>
      </c>
      <c r="B36" s="418" t="s">
        <v>197</v>
      </c>
      <c r="C36" s="411"/>
      <c r="D36" s="411"/>
      <c r="E36" s="402"/>
      <c r="F36" s="77" t="s">
        <v>198</v>
      </c>
      <c r="G36" s="78" t="s">
        <v>150</v>
      </c>
    </row>
    <row r="37" spans="1:7" x14ac:dyDescent="0.25">
      <c r="A37" s="33" t="s">
        <v>2</v>
      </c>
      <c r="B37" s="419" t="s">
        <v>199</v>
      </c>
      <c r="C37" s="411"/>
      <c r="D37" s="411"/>
      <c r="E37" s="402"/>
      <c r="F37" s="76" t="s">
        <v>200</v>
      </c>
      <c r="G37" s="78" t="s">
        <v>150</v>
      </c>
    </row>
    <row r="38" spans="1:7" x14ac:dyDescent="0.25">
      <c r="A38" s="33" t="s">
        <v>2</v>
      </c>
      <c r="B38" s="418" t="s">
        <v>201</v>
      </c>
      <c r="C38" s="411"/>
      <c r="D38" s="411"/>
      <c r="E38" s="402"/>
      <c r="F38" s="77" t="s">
        <v>202</v>
      </c>
      <c r="G38" s="78" t="s">
        <v>150</v>
      </c>
    </row>
    <row r="39" spans="1:7" x14ac:dyDescent="0.25">
      <c r="A39" s="33" t="s">
        <v>2</v>
      </c>
      <c r="B39" s="419" t="s">
        <v>203</v>
      </c>
      <c r="C39" s="411"/>
      <c r="D39" s="411"/>
      <c r="E39" s="402"/>
      <c r="F39" s="76" t="s">
        <v>184</v>
      </c>
      <c r="G39" s="78" t="s">
        <v>150</v>
      </c>
    </row>
    <row r="40" spans="1:7" x14ac:dyDescent="0.25">
      <c r="A40" s="33" t="s">
        <v>2</v>
      </c>
      <c r="B40" s="418" t="s">
        <v>204</v>
      </c>
      <c r="C40" s="411"/>
      <c r="D40" s="411"/>
      <c r="E40" s="402"/>
      <c r="F40" s="77" t="s">
        <v>2</v>
      </c>
    </row>
    <row r="41" spans="1:7" x14ac:dyDescent="0.25">
      <c r="A41" s="33" t="s">
        <v>2</v>
      </c>
      <c r="B41" s="419" t="s">
        <v>205</v>
      </c>
      <c r="C41" s="411"/>
      <c r="D41" s="411"/>
      <c r="E41" s="402"/>
      <c r="F41" s="76" t="s">
        <v>186</v>
      </c>
      <c r="G41" s="78" t="s">
        <v>150</v>
      </c>
    </row>
    <row r="42" spans="1:7" x14ac:dyDescent="0.25">
      <c r="A42" s="33" t="s">
        <v>2</v>
      </c>
      <c r="B42" s="418" t="s">
        <v>206</v>
      </c>
      <c r="C42" s="411"/>
      <c r="D42" s="411"/>
      <c r="E42" s="402"/>
      <c r="F42" s="77" t="s">
        <v>187</v>
      </c>
      <c r="G42" s="78" t="s">
        <v>150</v>
      </c>
    </row>
    <row r="43" spans="1:7" x14ac:dyDescent="0.25">
      <c r="A43" s="33" t="s">
        <v>2</v>
      </c>
      <c r="B43" s="419" t="s">
        <v>207</v>
      </c>
      <c r="C43" s="411"/>
      <c r="D43" s="411"/>
      <c r="E43" s="402"/>
      <c r="F43" s="76" t="s">
        <v>208</v>
      </c>
      <c r="G43" s="78" t="s">
        <v>150</v>
      </c>
    </row>
    <row r="44" spans="1:7" x14ac:dyDescent="0.25">
      <c r="A44" s="33" t="s">
        <v>2</v>
      </c>
      <c r="B44" s="418" t="s">
        <v>209</v>
      </c>
      <c r="C44" s="411"/>
      <c r="D44" s="411"/>
      <c r="E44" s="402"/>
      <c r="F44" s="77"/>
      <c r="G44" s="78" t="s">
        <v>150</v>
      </c>
    </row>
    <row r="45" spans="1:7" x14ac:dyDescent="0.25">
      <c r="A45" s="33" t="s">
        <v>2</v>
      </c>
      <c r="B45" s="419" t="s">
        <v>210</v>
      </c>
      <c r="C45" s="411"/>
      <c r="D45" s="411"/>
      <c r="E45" s="402"/>
      <c r="F45" s="76"/>
      <c r="G45" s="78" t="s">
        <v>150</v>
      </c>
    </row>
    <row r="46" spans="1:7" ht="30" customHeight="1" x14ac:dyDescent="0.25">
      <c r="A46" s="33" t="s">
        <v>2</v>
      </c>
      <c r="B46" s="418" t="s">
        <v>211</v>
      </c>
      <c r="C46" s="411"/>
      <c r="D46" s="411"/>
      <c r="E46" s="402"/>
      <c r="F46" s="77" t="s">
        <v>212</v>
      </c>
      <c r="G46" s="78" t="s">
        <v>150</v>
      </c>
    </row>
    <row r="47" spans="1:7" x14ac:dyDescent="0.25">
      <c r="A47" s="33" t="s">
        <v>2</v>
      </c>
      <c r="B47" s="401" t="s">
        <v>2</v>
      </c>
      <c r="C47" s="411"/>
      <c r="D47" s="411"/>
      <c r="E47" s="402"/>
      <c r="F47" s="33" t="s">
        <v>2</v>
      </c>
      <c r="G47" s="33" t="s">
        <v>2</v>
      </c>
    </row>
    <row r="48" spans="1:7" x14ac:dyDescent="0.25">
      <c r="A48" s="33" t="s">
        <v>2</v>
      </c>
      <c r="B48" s="422" t="s">
        <v>213</v>
      </c>
      <c r="C48" s="361"/>
      <c r="D48" s="361"/>
      <c r="E48" s="361"/>
      <c r="F48" s="74" t="s">
        <v>2</v>
      </c>
      <c r="G48" s="75" t="s">
        <v>195</v>
      </c>
    </row>
    <row r="49" spans="1:7" x14ac:dyDescent="0.25">
      <c r="A49" s="33" t="s">
        <v>2</v>
      </c>
      <c r="B49" s="419" t="s">
        <v>214</v>
      </c>
      <c r="C49" s="411"/>
      <c r="D49" s="411"/>
      <c r="E49" s="402"/>
      <c r="F49" s="76" t="s">
        <v>2</v>
      </c>
      <c r="G49" s="78" t="s">
        <v>150</v>
      </c>
    </row>
    <row r="50" spans="1:7" ht="27.75" customHeight="1" x14ac:dyDescent="0.25">
      <c r="A50" s="33" t="s">
        <v>2</v>
      </c>
      <c r="B50" s="418" t="s">
        <v>215</v>
      </c>
      <c r="C50" s="411"/>
      <c r="D50" s="411"/>
      <c r="E50" s="402"/>
      <c r="F50" s="77" t="s">
        <v>2</v>
      </c>
      <c r="G50" s="78" t="s">
        <v>150</v>
      </c>
    </row>
    <row r="51" spans="1:7" ht="28.5" customHeight="1" x14ac:dyDescent="0.25">
      <c r="A51" s="33" t="s">
        <v>2</v>
      </c>
      <c r="B51" s="419" t="s">
        <v>216</v>
      </c>
      <c r="C51" s="411"/>
      <c r="D51" s="411"/>
      <c r="E51" s="402"/>
      <c r="F51" s="76" t="s">
        <v>2</v>
      </c>
      <c r="G51" s="78" t="s">
        <v>150</v>
      </c>
    </row>
    <row r="52" spans="1:7" x14ac:dyDescent="0.25">
      <c r="A52" s="33" t="s">
        <v>2</v>
      </c>
      <c r="B52" s="418" t="s">
        <v>217</v>
      </c>
      <c r="C52" s="411"/>
      <c r="D52" s="411"/>
      <c r="E52" s="402"/>
      <c r="F52" s="77" t="s">
        <v>2</v>
      </c>
      <c r="G52" s="78" t="s">
        <v>150</v>
      </c>
    </row>
    <row r="53" spans="1:7" ht="50.25" customHeight="1" x14ac:dyDescent="0.25">
      <c r="A53" s="33" t="s">
        <v>2</v>
      </c>
      <c r="B53" s="419" t="s">
        <v>218</v>
      </c>
      <c r="C53" s="411"/>
      <c r="D53" s="411"/>
      <c r="E53" s="402"/>
      <c r="F53" s="76" t="s">
        <v>2</v>
      </c>
      <c r="G53" s="78" t="s">
        <v>150</v>
      </c>
    </row>
    <row r="54" spans="1:7" ht="42" customHeight="1" x14ac:dyDescent="0.25">
      <c r="A54" s="33" t="s">
        <v>2</v>
      </c>
      <c r="B54" s="418" t="s">
        <v>219</v>
      </c>
      <c r="C54" s="411"/>
      <c r="D54" s="411"/>
      <c r="E54" s="402"/>
      <c r="F54" s="77" t="s">
        <v>2</v>
      </c>
      <c r="G54" s="78" t="s">
        <v>150</v>
      </c>
    </row>
    <row r="55" spans="1:7" x14ac:dyDescent="0.25">
      <c r="A55" s="33" t="s">
        <v>2</v>
      </c>
      <c r="B55" s="419" t="s">
        <v>220</v>
      </c>
      <c r="C55" s="411"/>
      <c r="D55" s="411"/>
      <c r="E55" s="402"/>
      <c r="F55" s="76" t="s">
        <v>2</v>
      </c>
      <c r="G55" s="78" t="s">
        <v>150</v>
      </c>
    </row>
    <row r="56" spans="1:7" x14ac:dyDescent="0.25">
      <c r="A56" s="33" t="s">
        <v>2</v>
      </c>
      <c r="B56" s="418" t="s">
        <v>221</v>
      </c>
      <c r="C56" s="411"/>
      <c r="D56" s="411"/>
      <c r="E56" s="402"/>
      <c r="F56" s="77" t="s">
        <v>2</v>
      </c>
      <c r="G56" s="78" t="s">
        <v>150</v>
      </c>
    </row>
    <row r="57" spans="1:7" ht="0" hidden="1" customHeight="1" x14ac:dyDescent="0.25"/>
  </sheetData>
  <sheetProtection algorithmName="SHA-512" hashValue="PMemZMixi4ZlAejEBjsYMPD/uZEK+dGTmOnsl2jKdCGnZiJZRtwPyxbHr4DohZ31Uj/vvfXSgM5l73OnrwuShg==" saltValue="R0fPKGPsLmj5ree+5tqe3A==" spinCount="100000" sheet="1" objects="1" scenarios="1"/>
  <mergeCells count="50">
    <mergeCell ref="A1:B3"/>
    <mergeCell ref="C1:G1"/>
    <mergeCell ref="C2:G2"/>
    <mergeCell ref="C3:G3"/>
    <mergeCell ref="B4:C4"/>
    <mergeCell ref="B5:C5"/>
    <mergeCell ref="B6:C6"/>
    <mergeCell ref="B7:C7"/>
    <mergeCell ref="B8:C8"/>
    <mergeCell ref="B9:C9"/>
    <mergeCell ref="B11:C11"/>
    <mergeCell ref="B13:C13"/>
    <mergeCell ref="B14:C14"/>
    <mergeCell ref="B17:C17"/>
    <mergeCell ref="B19:C19"/>
    <mergeCell ref="B20:C20"/>
    <mergeCell ref="B23:D23"/>
    <mergeCell ref="B24:D24"/>
    <mergeCell ref="B25:D25"/>
    <mergeCell ref="B26:D26"/>
    <mergeCell ref="B29:E29"/>
    <mergeCell ref="B30:E30"/>
    <mergeCell ref="B31:E31"/>
    <mergeCell ref="B32:E32"/>
    <mergeCell ref="B33:E33"/>
    <mergeCell ref="B40:E40"/>
    <mergeCell ref="B41:E41"/>
    <mergeCell ref="B42:E42"/>
    <mergeCell ref="B43:E43"/>
    <mergeCell ref="B34:E34"/>
    <mergeCell ref="B35:E35"/>
    <mergeCell ref="B36:E36"/>
    <mergeCell ref="B37:E37"/>
    <mergeCell ref="B38:E38"/>
    <mergeCell ref="B54:E54"/>
    <mergeCell ref="B55:E55"/>
    <mergeCell ref="B56:E56"/>
    <mergeCell ref="B12:C12"/>
    <mergeCell ref="B18:C18"/>
    <mergeCell ref="B49:E49"/>
    <mergeCell ref="B50:E50"/>
    <mergeCell ref="B51:E51"/>
    <mergeCell ref="B52:E52"/>
    <mergeCell ref="B53:E53"/>
    <mergeCell ref="B44:E44"/>
    <mergeCell ref="B45:E45"/>
    <mergeCell ref="B46:E46"/>
    <mergeCell ref="B47:E47"/>
    <mergeCell ref="B48:E48"/>
    <mergeCell ref="B39:E39"/>
  </mergeCells>
  <pageMargins left="0.23622047244094491" right="0.23622047244094491" top="0.23622047244094491" bottom="0.23622047244094491" header="0.23622047244094491" footer="0.23622047244094491"/>
  <pageSetup scale="5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4"/>
  <sheetViews>
    <sheetView showGridLines="0" topLeftCell="A26" zoomScaleNormal="100" workbookViewId="0">
      <selection activeCell="J38" sqref="J38"/>
    </sheetView>
  </sheetViews>
  <sheetFormatPr baseColWidth="10" defaultColWidth="9.140625" defaultRowHeight="15" x14ac:dyDescent="0.25"/>
  <cols>
    <col min="1" max="1" width="1.7109375" customWidth="1"/>
    <col min="2" max="2" width="31.8554687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2" width="16.5703125" customWidth="1"/>
    <col min="13" max="13" width="15.42578125" customWidth="1"/>
    <col min="14" max="14" width="11.5703125" customWidth="1"/>
    <col min="15" max="16" width="13.7109375" customWidth="1"/>
    <col min="17" max="17" width="0" hidden="1" customWidth="1"/>
  </cols>
  <sheetData>
    <row r="1" spans="1:16" ht="18" customHeight="1" x14ac:dyDescent="0.25">
      <c r="A1" s="361"/>
      <c r="B1" s="361"/>
      <c r="C1" s="367" t="s">
        <v>0</v>
      </c>
      <c r="D1" s="361"/>
      <c r="E1" s="361"/>
      <c r="F1" s="361"/>
      <c r="G1" s="361"/>
      <c r="H1" s="361"/>
      <c r="I1" s="361"/>
      <c r="J1" s="361"/>
      <c r="K1" s="361"/>
      <c r="L1" s="361"/>
      <c r="M1" s="361"/>
      <c r="N1" s="361"/>
      <c r="O1" s="361"/>
      <c r="P1" s="361"/>
    </row>
    <row r="2" spans="1:16" ht="18" customHeight="1" x14ac:dyDescent="0.25">
      <c r="A2" s="361"/>
      <c r="B2" s="361"/>
      <c r="C2" s="367" t="s">
        <v>1</v>
      </c>
      <c r="D2" s="361"/>
      <c r="E2" s="361"/>
      <c r="F2" s="361"/>
      <c r="G2" s="361"/>
      <c r="H2" s="361"/>
      <c r="I2" s="361"/>
      <c r="J2" s="361"/>
      <c r="K2" s="361"/>
      <c r="L2" s="361"/>
      <c r="M2" s="361"/>
      <c r="N2" s="361"/>
      <c r="O2" s="361"/>
      <c r="P2" s="361"/>
    </row>
    <row r="3" spans="1:16" ht="18" customHeight="1" x14ac:dyDescent="0.25">
      <c r="A3" s="361"/>
      <c r="B3" s="361"/>
      <c r="C3" s="367" t="s">
        <v>2</v>
      </c>
      <c r="D3" s="361"/>
      <c r="E3" s="361"/>
      <c r="F3" s="361"/>
      <c r="G3" s="361"/>
      <c r="H3" s="361"/>
      <c r="I3" s="361"/>
      <c r="J3" s="361"/>
      <c r="K3" s="361"/>
      <c r="L3" s="361"/>
      <c r="M3" s="361"/>
      <c r="N3" s="361"/>
      <c r="O3" s="361"/>
      <c r="P3" s="361"/>
    </row>
    <row r="4" spans="1:16" ht="15.75" x14ac:dyDescent="0.25">
      <c r="A4" s="26" t="s">
        <v>2</v>
      </c>
      <c r="B4" s="413" t="s">
        <v>2</v>
      </c>
      <c r="C4" s="361"/>
      <c r="D4" s="361"/>
      <c r="E4" s="361"/>
      <c r="F4" s="361"/>
      <c r="G4" s="361"/>
      <c r="H4" s="361"/>
      <c r="I4" s="368" t="s">
        <v>2</v>
      </c>
      <c r="J4" s="361"/>
      <c r="K4" s="361"/>
      <c r="L4" s="361"/>
      <c r="M4" s="361"/>
      <c r="N4" s="361"/>
      <c r="O4" s="3" t="s">
        <v>2</v>
      </c>
      <c r="P4" s="3" t="s">
        <v>2</v>
      </c>
    </row>
    <row r="5" spans="1:16" ht="15.75" x14ac:dyDescent="0.25">
      <c r="A5" s="26" t="s">
        <v>2</v>
      </c>
      <c r="B5" s="368" t="s">
        <v>222</v>
      </c>
      <c r="C5" s="361"/>
      <c r="D5" s="361"/>
      <c r="E5" s="361"/>
      <c r="F5" s="361"/>
      <c r="G5" s="361"/>
      <c r="H5" s="361"/>
      <c r="I5" s="368" t="s">
        <v>2</v>
      </c>
      <c r="J5" s="361"/>
      <c r="K5" s="361"/>
      <c r="L5" s="361"/>
      <c r="M5" s="361"/>
      <c r="N5" s="361"/>
      <c r="O5" s="3" t="s">
        <v>2</v>
      </c>
      <c r="P5" s="3" t="s">
        <v>2</v>
      </c>
    </row>
    <row r="6" spans="1:16" ht="15.75" x14ac:dyDescent="0.25">
      <c r="A6" s="26" t="s">
        <v>2</v>
      </c>
      <c r="B6" s="413" t="s">
        <v>2</v>
      </c>
      <c r="C6" s="361"/>
      <c r="D6" s="361"/>
      <c r="E6" s="361"/>
      <c r="F6" s="361"/>
      <c r="G6" s="361"/>
      <c r="H6" s="361"/>
      <c r="I6" s="368" t="s">
        <v>2</v>
      </c>
      <c r="J6" s="361"/>
      <c r="K6" s="361"/>
      <c r="L6" s="361"/>
      <c r="M6" s="361"/>
      <c r="N6" s="361"/>
      <c r="O6" s="3" t="s">
        <v>2</v>
      </c>
      <c r="P6" s="3" t="s">
        <v>2</v>
      </c>
    </row>
    <row r="7" spans="1:16" x14ac:dyDescent="0.25">
      <c r="A7" s="366" t="s">
        <v>2</v>
      </c>
      <c r="B7" s="378" t="s">
        <v>128</v>
      </c>
      <c r="C7" s="361"/>
      <c r="D7" s="433" t="s">
        <v>223</v>
      </c>
      <c r="E7" s="434"/>
      <c r="F7" s="434"/>
      <c r="G7" s="435"/>
      <c r="H7" s="433" t="s">
        <v>224</v>
      </c>
      <c r="I7" s="434"/>
      <c r="J7" s="434"/>
      <c r="K7" s="435"/>
      <c r="L7" s="433" t="s">
        <v>225</v>
      </c>
      <c r="M7" s="434"/>
      <c r="N7" s="435"/>
      <c r="O7" s="368" t="s">
        <v>2</v>
      </c>
      <c r="P7" s="368" t="s">
        <v>2</v>
      </c>
    </row>
    <row r="8" spans="1:16" x14ac:dyDescent="0.25">
      <c r="A8" s="361"/>
      <c r="B8" s="366" t="s">
        <v>226</v>
      </c>
      <c r="C8" s="361"/>
      <c r="D8" s="79" t="s">
        <v>227</v>
      </c>
      <c r="E8" s="429" t="s">
        <v>228</v>
      </c>
      <c r="F8" s="373"/>
      <c r="G8" s="79" t="s">
        <v>229</v>
      </c>
      <c r="H8" s="429" t="s">
        <v>227</v>
      </c>
      <c r="I8" s="373"/>
      <c r="J8" s="79" t="s">
        <v>228</v>
      </c>
      <c r="K8" s="79" t="s">
        <v>229</v>
      </c>
      <c r="L8" s="79" t="s">
        <v>227</v>
      </c>
      <c r="M8" s="79" t="s">
        <v>228</v>
      </c>
      <c r="N8" s="79" t="s">
        <v>229</v>
      </c>
      <c r="O8" s="361"/>
      <c r="P8" s="361"/>
    </row>
    <row r="9" spans="1:16" x14ac:dyDescent="0.25">
      <c r="A9" s="361"/>
      <c r="B9" s="430" t="s">
        <v>230</v>
      </c>
      <c r="C9" s="361"/>
      <c r="D9" s="80" t="s">
        <v>231</v>
      </c>
      <c r="E9" s="431" t="s">
        <v>232</v>
      </c>
      <c r="F9" s="373"/>
      <c r="G9" s="80" t="s">
        <v>233</v>
      </c>
      <c r="H9" s="431" t="s">
        <v>234</v>
      </c>
      <c r="I9" s="373"/>
      <c r="J9" s="80" t="s">
        <v>235</v>
      </c>
      <c r="K9" s="80" t="s">
        <v>233</v>
      </c>
      <c r="L9" s="80" t="s">
        <v>236</v>
      </c>
      <c r="M9" s="80" t="s">
        <v>237</v>
      </c>
      <c r="N9" s="80" t="s">
        <v>233</v>
      </c>
      <c r="O9" s="361"/>
      <c r="P9" s="361"/>
    </row>
    <row r="10" spans="1:16" x14ac:dyDescent="0.25">
      <c r="A10" s="361"/>
      <c r="B10" s="430" t="s">
        <v>238</v>
      </c>
      <c r="C10" s="361"/>
      <c r="D10" s="81" t="s">
        <v>239</v>
      </c>
      <c r="E10" s="432" t="s">
        <v>232</v>
      </c>
      <c r="F10" s="373"/>
      <c r="G10" s="81" t="s">
        <v>240</v>
      </c>
      <c r="H10" s="432" t="s">
        <v>241</v>
      </c>
      <c r="I10" s="373"/>
      <c r="J10" s="81" t="s">
        <v>235</v>
      </c>
      <c r="K10" s="81" t="s">
        <v>240</v>
      </c>
      <c r="L10" s="81" t="s">
        <v>239</v>
      </c>
      <c r="M10" s="81" t="s">
        <v>242</v>
      </c>
      <c r="N10" s="81" t="s">
        <v>240</v>
      </c>
      <c r="O10" s="361"/>
      <c r="P10" s="361"/>
    </row>
    <row r="11" spans="1:16" x14ac:dyDescent="0.25">
      <c r="A11" s="361"/>
      <c r="B11" s="366" t="s">
        <v>2</v>
      </c>
      <c r="C11" s="361"/>
      <c r="D11" s="81" t="s">
        <v>2</v>
      </c>
      <c r="E11" s="432" t="s">
        <v>2</v>
      </c>
      <c r="F11" s="373"/>
      <c r="G11" s="81" t="s">
        <v>2</v>
      </c>
      <c r="H11" s="432" t="s">
        <v>2</v>
      </c>
      <c r="I11" s="373"/>
      <c r="J11" s="81" t="s">
        <v>2</v>
      </c>
      <c r="K11" s="81" t="s">
        <v>2</v>
      </c>
      <c r="L11" s="81" t="s">
        <v>2</v>
      </c>
      <c r="M11" s="81" t="s">
        <v>2</v>
      </c>
      <c r="N11" s="81" t="s">
        <v>2</v>
      </c>
      <c r="O11" s="361"/>
      <c r="P11" s="361"/>
    </row>
    <row r="12" spans="1:16" ht="113.45" customHeight="1" x14ac:dyDescent="0.25">
      <c r="A12" s="2" t="s">
        <v>2</v>
      </c>
      <c r="B12" s="426" t="s">
        <v>243</v>
      </c>
      <c r="C12" s="361"/>
      <c r="D12" s="428" t="s">
        <v>244</v>
      </c>
      <c r="E12" s="361"/>
      <c r="F12" s="361"/>
      <c r="G12" s="361"/>
      <c r="H12" s="361"/>
      <c r="I12" s="361"/>
      <c r="J12" s="361"/>
      <c r="K12" s="361"/>
      <c r="L12" s="361"/>
      <c r="M12" s="361"/>
      <c r="N12" s="361"/>
      <c r="O12" s="82" t="s">
        <v>245</v>
      </c>
      <c r="P12" s="75" t="s">
        <v>246</v>
      </c>
    </row>
    <row r="13" spans="1:16" x14ac:dyDescent="0.25">
      <c r="A13" s="2" t="s">
        <v>2</v>
      </c>
      <c r="B13" s="426" t="s">
        <v>2</v>
      </c>
      <c r="C13" s="361"/>
      <c r="D13" s="427" t="s">
        <v>2</v>
      </c>
      <c r="E13" s="361"/>
      <c r="F13" s="427" t="s">
        <v>2</v>
      </c>
      <c r="G13" s="361"/>
      <c r="H13" s="361"/>
      <c r="I13" s="427" t="s">
        <v>2</v>
      </c>
      <c r="J13" s="361"/>
      <c r="K13" s="361"/>
      <c r="L13" s="361"/>
      <c r="M13" s="361"/>
      <c r="N13" s="361"/>
      <c r="O13" s="83" t="s">
        <v>2</v>
      </c>
      <c r="P13" s="83" t="s">
        <v>2</v>
      </c>
    </row>
    <row r="14" spans="1:16" x14ac:dyDescent="0.25">
      <c r="A14" s="366" t="s">
        <v>2</v>
      </c>
      <c r="B14" s="378" t="s">
        <v>136</v>
      </c>
      <c r="C14" s="361"/>
      <c r="D14" s="433" t="s">
        <v>223</v>
      </c>
      <c r="E14" s="434"/>
      <c r="F14" s="434"/>
      <c r="G14" s="435"/>
      <c r="H14" s="433" t="s">
        <v>224</v>
      </c>
      <c r="I14" s="434"/>
      <c r="J14" s="434"/>
      <c r="K14" s="435"/>
      <c r="L14" s="433" t="s">
        <v>225</v>
      </c>
      <c r="M14" s="434"/>
      <c r="N14" s="435"/>
      <c r="O14" s="368" t="s">
        <v>2</v>
      </c>
      <c r="P14" s="368" t="s">
        <v>2</v>
      </c>
    </row>
    <row r="15" spans="1:16" x14ac:dyDescent="0.25">
      <c r="A15" s="361"/>
      <c r="B15" s="366" t="s">
        <v>247</v>
      </c>
      <c r="C15" s="361"/>
      <c r="D15" s="79" t="s">
        <v>227</v>
      </c>
      <c r="E15" s="429" t="s">
        <v>228</v>
      </c>
      <c r="F15" s="373"/>
      <c r="G15" s="79" t="s">
        <v>229</v>
      </c>
      <c r="H15" s="429" t="s">
        <v>227</v>
      </c>
      <c r="I15" s="373"/>
      <c r="J15" s="79" t="s">
        <v>228</v>
      </c>
      <c r="K15" s="79" t="s">
        <v>229</v>
      </c>
      <c r="L15" s="79" t="s">
        <v>227</v>
      </c>
      <c r="M15" s="79" t="s">
        <v>228</v>
      </c>
      <c r="N15" s="79" t="s">
        <v>229</v>
      </c>
      <c r="O15" s="361"/>
      <c r="P15" s="361"/>
    </row>
    <row r="16" spans="1:16" x14ac:dyDescent="0.25">
      <c r="A16" s="361"/>
      <c r="B16" s="430" t="s">
        <v>230</v>
      </c>
      <c r="C16" s="361"/>
      <c r="D16" s="80" t="s">
        <v>236</v>
      </c>
      <c r="E16" s="431" t="s">
        <v>248</v>
      </c>
      <c r="F16" s="373"/>
      <c r="G16" s="80" t="s">
        <v>233</v>
      </c>
      <c r="H16" s="431" t="s">
        <v>249</v>
      </c>
      <c r="I16" s="373"/>
      <c r="J16" s="80" t="s">
        <v>235</v>
      </c>
      <c r="K16" s="80" t="s">
        <v>233</v>
      </c>
      <c r="L16" s="80" t="s">
        <v>250</v>
      </c>
      <c r="M16" s="80" t="s">
        <v>237</v>
      </c>
      <c r="N16" s="80" t="s">
        <v>233</v>
      </c>
      <c r="O16" s="361"/>
      <c r="P16" s="361"/>
    </row>
    <row r="17" spans="1:16" x14ac:dyDescent="0.25">
      <c r="A17" s="361"/>
      <c r="B17" s="430" t="s">
        <v>251</v>
      </c>
      <c r="C17" s="361"/>
      <c r="D17" s="81" t="s">
        <v>231</v>
      </c>
      <c r="E17" s="432" t="s">
        <v>240</v>
      </c>
      <c r="F17" s="373"/>
      <c r="G17" s="81" t="s">
        <v>240</v>
      </c>
      <c r="H17" s="432" t="s">
        <v>252</v>
      </c>
      <c r="I17" s="373"/>
      <c r="J17" s="81" t="s">
        <v>240</v>
      </c>
      <c r="K17" s="81" t="s">
        <v>240</v>
      </c>
      <c r="L17" s="81" t="s">
        <v>253</v>
      </c>
      <c r="M17" s="81" t="s">
        <v>254</v>
      </c>
      <c r="N17" s="81" t="s">
        <v>240</v>
      </c>
      <c r="O17" s="361"/>
      <c r="P17" s="361"/>
    </row>
    <row r="18" spans="1:16" x14ac:dyDescent="0.25">
      <c r="A18" s="361"/>
      <c r="B18" s="366" t="s">
        <v>2</v>
      </c>
      <c r="C18" s="361"/>
      <c r="D18" s="81" t="s">
        <v>2</v>
      </c>
      <c r="E18" s="432" t="s">
        <v>2</v>
      </c>
      <c r="F18" s="373"/>
      <c r="G18" s="81" t="s">
        <v>2</v>
      </c>
      <c r="H18" s="432" t="s">
        <v>2</v>
      </c>
      <c r="I18" s="373"/>
      <c r="J18" s="81" t="s">
        <v>2</v>
      </c>
      <c r="K18" s="81" t="s">
        <v>2</v>
      </c>
      <c r="L18" s="81" t="s">
        <v>2</v>
      </c>
      <c r="M18" s="81" t="s">
        <v>2</v>
      </c>
      <c r="N18" s="81" t="s">
        <v>2</v>
      </c>
      <c r="O18" s="361"/>
      <c r="P18" s="361"/>
    </row>
    <row r="19" spans="1:16" ht="0" hidden="1" customHeight="1" x14ac:dyDescent="0.25">
      <c r="A19" s="366" t="s">
        <v>2</v>
      </c>
      <c r="B19" s="426" t="s">
        <v>243</v>
      </c>
      <c r="C19" s="361"/>
      <c r="D19" s="428" t="s">
        <v>255</v>
      </c>
      <c r="E19" s="361"/>
      <c r="F19" s="361"/>
      <c r="G19" s="361"/>
      <c r="H19" s="361"/>
      <c r="I19" s="361"/>
      <c r="J19" s="361"/>
      <c r="K19" s="361"/>
      <c r="L19" s="361"/>
      <c r="M19" s="361"/>
      <c r="N19" s="361"/>
      <c r="O19" s="436" t="s">
        <v>245</v>
      </c>
      <c r="P19" s="437" t="s">
        <v>246</v>
      </c>
    </row>
    <row r="20" spans="1:16" ht="113.45" customHeight="1" x14ac:dyDescent="0.25">
      <c r="A20" s="361"/>
      <c r="B20" s="361"/>
      <c r="C20" s="361"/>
      <c r="D20" s="361"/>
      <c r="E20" s="361"/>
      <c r="F20" s="361"/>
      <c r="G20" s="361"/>
      <c r="H20" s="361"/>
      <c r="I20" s="361"/>
      <c r="J20" s="361"/>
      <c r="K20" s="361"/>
      <c r="L20" s="361"/>
      <c r="M20" s="361"/>
      <c r="N20" s="361"/>
      <c r="O20" s="361"/>
      <c r="P20" s="438"/>
    </row>
    <row r="21" spans="1:16" x14ac:dyDescent="0.25">
      <c r="A21" s="2" t="s">
        <v>2</v>
      </c>
      <c r="B21" s="426" t="s">
        <v>2</v>
      </c>
      <c r="C21" s="361"/>
      <c r="D21" s="427" t="s">
        <v>2</v>
      </c>
      <c r="E21" s="361"/>
      <c r="F21" s="427" t="s">
        <v>2</v>
      </c>
      <c r="G21" s="361"/>
      <c r="H21" s="361"/>
      <c r="I21" s="427" t="s">
        <v>2</v>
      </c>
      <c r="J21" s="361"/>
      <c r="K21" s="361"/>
      <c r="L21" s="361"/>
      <c r="M21" s="361"/>
      <c r="N21" s="361"/>
      <c r="O21" s="83" t="s">
        <v>2</v>
      </c>
      <c r="P21" s="83" t="s">
        <v>2</v>
      </c>
    </row>
    <row r="22" spans="1:16" x14ac:dyDescent="0.25">
      <c r="A22" s="366" t="s">
        <v>2</v>
      </c>
      <c r="B22" s="378" t="s">
        <v>136</v>
      </c>
      <c r="C22" s="361"/>
      <c r="D22" s="433" t="s">
        <v>223</v>
      </c>
      <c r="E22" s="434"/>
      <c r="F22" s="434"/>
      <c r="G22" s="435"/>
      <c r="H22" s="433" t="s">
        <v>224</v>
      </c>
      <c r="I22" s="434"/>
      <c r="J22" s="434"/>
      <c r="K22" s="435"/>
      <c r="L22" s="433" t="s">
        <v>225</v>
      </c>
      <c r="M22" s="434"/>
      <c r="N22" s="435"/>
      <c r="O22" s="368" t="s">
        <v>2</v>
      </c>
      <c r="P22" s="368" t="s">
        <v>2</v>
      </c>
    </row>
    <row r="23" spans="1:16" x14ac:dyDescent="0.25">
      <c r="A23" s="361"/>
      <c r="B23" s="366" t="s">
        <v>256</v>
      </c>
      <c r="C23" s="361"/>
      <c r="D23" s="79" t="s">
        <v>227</v>
      </c>
      <c r="E23" s="429" t="s">
        <v>228</v>
      </c>
      <c r="F23" s="373"/>
      <c r="G23" s="79" t="s">
        <v>229</v>
      </c>
      <c r="H23" s="429" t="s">
        <v>227</v>
      </c>
      <c r="I23" s="373"/>
      <c r="J23" s="79" t="s">
        <v>228</v>
      </c>
      <c r="K23" s="79" t="s">
        <v>229</v>
      </c>
      <c r="L23" s="79" t="s">
        <v>227</v>
      </c>
      <c r="M23" s="79" t="s">
        <v>228</v>
      </c>
      <c r="N23" s="79" t="s">
        <v>229</v>
      </c>
      <c r="O23" s="361"/>
      <c r="P23" s="361"/>
    </row>
    <row r="24" spans="1:16" x14ac:dyDescent="0.25">
      <c r="A24" s="361"/>
      <c r="B24" s="430" t="s">
        <v>230</v>
      </c>
      <c r="C24" s="361"/>
      <c r="D24" s="80" t="s">
        <v>231</v>
      </c>
      <c r="E24" s="431" t="s">
        <v>232</v>
      </c>
      <c r="F24" s="373"/>
      <c r="G24" s="80" t="s">
        <v>233</v>
      </c>
      <c r="H24" s="431" t="s">
        <v>234</v>
      </c>
      <c r="I24" s="373"/>
      <c r="J24" s="80" t="s">
        <v>235</v>
      </c>
      <c r="K24" s="80" t="s">
        <v>233</v>
      </c>
      <c r="L24" s="80" t="s">
        <v>236</v>
      </c>
      <c r="M24" s="80" t="s">
        <v>237</v>
      </c>
      <c r="N24" s="80" t="s">
        <v>233</v>
      </c>
      <c r="O24" s="361"/>
      <c r="P24" s="361"/>
    </row>
    <row r="25" spans="1:16" x14ac:dyDescent="0.25">
      <c r="A25" s="361"/>
      <c r="B25" s="430" t="s">
        <v>251</v>
      </c>
      <c r="C25" s="361"/>
      <c r="D25" s="81" t="s">
        <v>257</v>
      </c>
      <c r="E25" s="432" t="s">
        <v>240</v>
      </c>
      <c r="F25" s="373"/>
      <c r="G25" s="81" t="s">
        <v>240</v>
      </c>
      <c r="H25" s="432" t="s">
        <v>252</v>
      </c>
      <c r="I25" s="373"/>
      <c r="J25" s="81" t="s">
        <v>240</v>
      </c>
      <c r="K25" s="81" t="s">
        <v>240</v>
      </c>
      <c r="L25" s="81" t="s">
        <v>253</v>
      </c>
      <c r="M25" s="81" t="s">
        <v>254</v>
      </c>
      <c r="N25" s="81" t="s">
        <v>240</v>
      </c>
      <c r="O25" s="361"/>
      <c r="P25" s="361"/>
    </row>
    <row r="26" spans="1:16" x14ac:dyDescent="0.25">
      <c r="A26" s="361"/>
      <c r="B26" s="366" t="s">
        <v>2</v>
      </c>
      <c r="C26" s="361"/>
      <c r="D26" s="81" t="s">
        <v>2</v>
      </c>
      <c r="E26" s="432" t="s">
        <v>2</v>
      </c>
      <c r="F26" s="373"/>
      <c r="G26" s="81" t="s">
        <v>2</v>
      </c>
      <c r="H26" s="432" t="s">
        <v>2</v>
      </c>
      <c r="I26" s="373"/>
      <c r="J26" s="81" t="s">
        <v>2</v>
      </c>
      <c r="K26" s="81" t="s">
        <v>2</v>
      </c>
      <c r="L26" s="81" t="s">
        <v>2</v>
      </c>
      <c r="M26" s="81" t="s">
        <v>2</v>
      </c>
      <c r="N26" s="81" t="s">
        <v>2</v>
      </c>
      <c r="O26" s="361"/>
      <c r="P26" s="361"/>
    </row>
    <row r="27" spans="1:16" ht="113.45" customHeight="1" x14ac:dyDescent="0.25">
      <c r="A27" s="2" t="s">
        <v>2</v>
      </c>
      <c r="B27" s="426" t="s">
        <v>243</v>
      </c>
      <c r="C27" s="361"/>
      <c r="D27" s="428" t="s">
        <v>255</v>
      </c>
      <c r="E27" s="361"/>
      <c r="F27" s="361"/>
      <c r="G27" s="361"/>
      <c r="H27" s="361"/>
      <c r="I27" s="361"/>
      <c r="J27" s="361"/>
      <c r="K27" s="361"/>
      <c r="L27" s="361"/>
      <c r="M27" s="361"/>
      <c r="N27" s="361"/>
      <c r="O27" s="82" t="s">
        <v>245</v>
      </c>
      <c r="P27" s="75" t="s">
        <v>246</v>
      </c>
    </row>
    <row r="28" spans="1:16" x14ac:dyDescent="0.25">
      <c r="A28" s="2" t="s">
        <v>2</v>
      </c>
      <c r="B28" s="426" t="s">
        <v>2</v>
      </c>
      <c r="C28" s="361"/>
      <c r="D28" s="427" t="s">
        <v>2</v>
      </c>
      <c r="E28" s="361"/>
      <c r="F28" s="427" t="s">
        <v>2</v>
      </c>
      <c r="G28" s="361"/>
      <c r="H28" s="361"/>
      <c r="I28" s="427" t="s">
        <v>2</v>
      </c>
      <c r="J28" s="361"/>
      <c r="K28" s="361"/>
      <c r="L28" s="361"/>
      <c r="M28" s="361"/>
      <c r="N28" s="361"/>
      <c r="O28" s="83" t="s">
        <v>2</v>
      </c>
      <c r="P28" s="83" t="s">
        <v>2</v>
      </c>
    </row>
    <row r="29" spans="1:16" x14ac:dyDescent="0.25">
      <c r="A29" s="366" t="s">
        <v>2</v>
      </c>
      <c r="B29" s="378" t="s">
        <v>136</v>
      </c>
      <c r="C29" s="361"/>
      <c r="D29" s="433" t="s">
        <v>223</v>
      </c>
      <c r="E29" s="434"/>
      <c r="F29" s="434"/>
      <c r="G29" s="435"/>
      <c r="H29" s="433" t="s">
        <v>224</v>
      </c>
      <c r="I29" s="434"/>
      <c r="J29" s="434"/>
      <c r="K29" s="435"/>
      <c r="L29" s="433" t="s">
        <v>225</v>
      </c>
      <c r="M29" s="434"/>
      <c r="N29" s="435"/>
      <c r="O29" s="368" t="s">
        <v>2</v>
      </c>
      <c r="P29" s="368" t="s">
        <v>2</v>
      </c>
    </row>
    <row r="30" spans="1:16" x14ac:dyDescent="0.25">
      <c r="A30" s="361"/>
      <c r="B30" s="366" t="s">
        <v>258</v>
      </c>
      <c r="C30" s="361"/>
      <c r="D30" s="79" t="s">
        <v>227</v>
      </c>
      <c r="E30" s="429" t="s">
        <v>228</v>
      </c>
      <c r="F30" s="373"/>
      <c r="G30" s="79" t="s">
        <v>229</v>
      </c>
      <c r="H30" s="429" t="s">
        <v>227</v>
      </c>
      <c r="I30" s="373"/>
      <c r="J30" s="79" t="s">
        <v>228</v>
      </c>
      <c r="K30" s="79" t="s">
        <v>229</v>
      </c>
      <c r="L30" s="79" t="s">
        <v>227</v>
      </c>
      <c r="M30" s="79" t="s">
        <v>228</v>
      </c>
      <c r="N30" s="79" t="s">
        <v>229</v>
      </c>
      <c r="O30" s="361"/>
      <c r="P30" s="361"/>
    </row>
    <row r="31" spans="1:16" x14ac:dyDescent="0.25">
      <c r="A31" s="361"/>
      <c r="B31" s="430" t="s">
        <v>230</v>
      </c>
      <c r="C31" s="361"/>
      <c r="D31" s="80" t="s">
        <v>236</v>
      </c>
      <c r="E31" s="431" t="s">
        <v>232</v>
      </c>
      <c r="F31" s="373"/>
      <c r="G31" s="80" t="s">
        <v>233</v>
      </c>
      <c r="H31" s="431" t="s">
        <v>259</v>
      </c>
      <c r="I31" s="373"/>
      <c r="J31" s="80" t="s">
        <v>235</v>
      </c>
      <c r="K31" s="80" t="s">
        <v>233</v>
      </c>
      <c r="L31" s="80" t="s">
        <v>236</v>
      </c>
      <c r="M31" s="80" t="s">
        <v>237</v>
      </c>
      <c r="N31" s="80" t="s">
        <v>233</v>
      </c>
      <c r="O31" s="361"/>
      <c r="P31" s="361"/>
    </row>
    <row r="32" spans="1:16" x14ac:dyDescent="0.25">
      <c r="A32" s="361"/>
      <c r="B32" s="430" t="s">
        <v>251</v>
      </c>
      <c r="C32" s="361"/>
      <c r="D32" s="81" t="s">
        <v>231</v>
      </c>
      <c r="E32" s="432" t="s">
        <v>240</v>
      </c>
      <c r="F32" s="373"/>
      <c r="G32" s="81" t="s">
        <v>240</v>
      </c>
      <c r="H32" s="432" t="s">
        <v>252</v>
      </c>
      <c r="I32" s="373"/>
      <c r="J32" s="81" t="s">
        <v>240</v>
      </c>
      <c r="K32" s="81" t="s">
        <v>240</v>
      </c>
      <c r="L32" s="81" t="s">
        <v>253</v>
      </c>
      <c r="M32" s="81" t="s">
        <v>254</v>
      </c>
      <c r="N32" s="81" t="s">
        <v>240</v>
      </c>
      <c r="O32" s="361"/>
      <c r="P32" s="361"/>
    </row>
    <row r="33" spans="1:16" x14ac:dyDescent="0.25">
      <c r="A33" s="361"/>
      <c r="B33" s="366" t="s">
        <v>2</v>
      </c>
      <c r="C33" s="361"/>
      <c r="D33" s="81" t="s">
        <v>2</v>
      </c>
      <c r="E33" s="432" t="s">
        <v>2</v>
      </c>
      <c r="F33" s="373"/>
      <c r="G33" s="81" t="s">
        <v>2</v>
      </c>
      <c r="H33" s="432" t="s">
        <v>2</v>
      </c>
      <c r="I33" s="373"/>
      <c r="J33" s="81" t="s">
        <v>2</v>
      </c>
      <c r="K33" s="81" t="s">
        <v>2</v>
      </c>
      <c r="L33" s="81" t="s">
        <v>2</v>
      </c>
      <c r="M33" s="81" t="s">
        <v>2</v>
      </c>
      <c r="N33" s="81" t="s">
        <v>2</v>
      </c>
      <c r="O33" s="361"/>
      <c r="P33" s="361"/>
    </row>
    <row r="34" spans="1:16" ht="113.45" customHeight="1" x14ac:dyDescent="0.25">
      <c r="A34" s="2" t="s">
        <v>2</v>
      </c>
      <c r="B34" s="426" t="s">
        <v>243</v>
      </c>
      <c r="C34" s="361"/>
      <c r="D34" s="428" t="s">
        <v>255</v>
      </c>
      <c r="E34" s="361"/>
      <c r="F34" s="361"/>
      <c r="G34" s="361"/>
      <c r="H34" s="361"/>
      <c r="I34" s="361"/>
      <c r="J34" s="361"/>
      <c r="K34" s="361"/>
      <c r="L34" s="361"/>
      <c r="M34" s="361"/>
      <c r="N34" s="361"/>
      <c r="O34" s="82" t="s">
        <v>245</v>
      </c>
      <c r="P34" s="75" t="s">
        <v>246</v>
      </c>
    </row>
    <row r="35" spans="1:16" x14ac:dyDescent="0.25">
      <c r="A35" s="2" t="s">
        <v>2</v>
      </c>
      <c r="B35" s="426" t="s">
        <v>2</v>
      </c>
      <c r="C35" s="361"/>
      <c r="D35" s="427" t="s">
        <v>2</v>
      </c>
      <c r="E35" s="361"/>
      <c r="F35" s="427" t="s">
        <v>2</v>
      </c>
      <c r="G35" s="361"/>
      <c r="H35" s="361"/>
      <c r="I35" s="427" t="s">
        <v>2</v>
      </c>
      <c r="J35" s="361"/>
      <c r="K35" s="361"/>
      <c r="L35" s="361"/>
      <c r="M35" s="361"/>
      <c r="N35" s="361"/>
      <c r="O35" s="83" t="s">
        <v>2</v>
      </c>
      <c r="P35" s="83" t="s">
        <v>2</v>
      </c>
    </row>
    <row r="36" spans="1:16" x14ac:dyDescent="0.25">
      <c r="A36" s="366" t="s">
        <v>2</v>
      </c>
      <c r="B36" s="378" t="s">
        <v>136</v>
      </c>
      <c r="C36" s="361"/>
      <c r="D36" s="433" t="s">
        <v>223</v>
      </c>
      <c r="E36" s="434"/>
      <c r="F36" s="434"/>
      <c r="G36" s="435"/>
      <c r="H36" s="433" t="s">
        <v>224</v>
      </c>
      <c r="I36" s="434"/>
      <c r="J36" s="434"/>
      <c r="K36" s="435"/>
      <c r="L36" s="433" t="s">
        <v>225</v>
      </c>
      <c r="M36" s="434"/>
      <c r="N36" s="435"/>
      <c r="O36" s="368" t="s">
        <v>2</v>
      </c>
      <c r="P36" s="368" t="s">
        <v>2</v>
      </c>
    </row>
    <row r="37" spans="1:16" x14ac:dyDescent="0.25">
      <c r="A37" s="361"/>
      <c r="B37" s="366" t="s">
        <v>260</v>
      </c>
      <c r="C37" s="361"/>
      <c r="D37" s="79" t="s">
        <v>227</v>
      </c>
      <c r="E37" s="429" t="s">
        <v>228</v>
      </c>
      <c r="F37" s="373"/>
      <c r="G37" s="79" t="s">
        <v>229</v>
      </c>
      <c r="H37" s="429" t="s">
        <v>227</v>
      </c>
      <c r="I37" s="373"/>
      <c r="J37" s="79" t="s">
        <v>228</v>
      </c>
      <c r="K37" s="79" t="s">
        <v>229</v>
      </c>
      <c r="L37" s="79" t="s">
        <v>227</v>
      </c>
      <c r="M37" s="79" t="s">
        <v>228</v>
      </c>
      <c r="N37" s="79" t="s">
        <v>229</v>
      </c>
      <c r="O37" s="361"/>
      <c r="P37" s="361"/>
    </row>
    <row r="38" spans="1:16" x14ac:dyDescent="0.25">
      <c r="A38" s="361"/>
      <c r="B38" s="430" t="s">
        <v>230</v>
      </c>
      <c r="C38" s="361"/>
      <c r="D38" s="80" t="s">
        <v>231</v>
      </c>
      <c r="E38" s="431" t="s">
        <v>232</v>
      </c>
      <c r="F38" s="373"/>
      <c r="G38" s="80" t="s">
        <v>233</v>
      </c>
      <c r="H38" s="431" t="s">
        <v>261</v>
      </c>
      <c r="I38" s="373"/>
      <c r="J38" s="80" t="s">
        <v>235</v>
      </c>
      <c r="K38" s="80" t="s">
        <v>233</v>
      </c>
      <c r="L38" s="80" t="s">
        <v>236</v>
      </c>
      <c r="M38" s="80" t="s">
        <v>237</v>
      </c>
      <c r="N38" s="80" t="s">
        <v>233</v>
      </c>
      <c r="O38" s="361"/>
      <c r="P38" s="361"/>
    </row>
    <row r="39" spans="1:16" x14ac:dyDescent="0.25">
      <c r="A39" s="361"/>
      <c r="B39" s="430" t="s">
        <v>251</v>
      </c>
      <c r="C39" s="361"/>
      <c r="D39" s="81" t="s">
        <v>262</v>
      </c>
      <c r="E39" s="432" t="s">
        <v>240</v>
      </c>
      <c r="F39" s="373"/>
      <c r="G39" s="81" t="s">
        <v>240</v>
      </c>
      <c r="H39" s="432" t="s">
        <v>252</v>
      </c>
      <c r="I39" s="373"/>
      <c r="J39" s="81" t="s">
        <v>240</v>
      </c>
      <c r="K39" s="81" t="s">
        <v>240</v>
      </c>
      <c r="L39" s="81" t="s">
        <v>253</v>
      </c>
      <c r="M39" s="81" t="s">
        <v>254</v>
      </c>
      <c r="N39" s="81" t="s">
        <v>240</v>
      </c>
      <c r="O39" s="361"/>
      <c r="P39" s="361"/>
    </row>
    <row r="40" spans="1:16" x14ac:dyDescent="0.25">
      <c r="A40" s="361"/>
      <c r="B40" s="366" t="s">
        <v>2</v>
      </c>
      <c r="C40" s="361"/>
      <c r="D40" s="81" t="s">
        <v>2</v>
      </c>
      <c r="E40" s="432" t="s">
        <v>2</v>
      </c>
      <c r="F40" s="373"/>
      <c r="G40" s="81" t="s">
        <v>2</v>
      </c>
      <c r="H40" s="432" t="s">
        <v>2</v>
      </c>
      <c r="I40" s="373"/>
      <c r="J40" s="81" t="s">
        <v>2</v>
      </c>
      <c r="K40" s="81" t="s">
        <v>2</v>
      </c>
      <c r="L40" s="81" t="s">
        <v>2</v>
      </c>
      <c r="M40" s="81" t="s">
        <v>2</v>
      </c>
      <c r="N40" s="81" t="s">
        <v>2</v>
      </c>
      <c r="O40" s="361"/>
      <c r="P40" s="361"/>
    </row>
    <row r="41" spans="1:16" ht="0" hidden="1" customHeight="1" x14ac:dyDescent="0.25">
      <c r="A41" s="366" t="s">
        <v>2</v>
      </c>
      <c r="B41" s="426" t="s">
        <v>243</v>
      </c>
      <c r="C41" s="361"/>
      <c r="D41" s="428" t="s">
        <v>255</v>
      </c>
      <c r="E41" s="361"/>
      <c r="F41" s="361"/>
      <c r="G41" s="361"/>
      <c r="H41" s="361"/>
      <c r="I41" s="361"/>
      <c r="J41" s="361"/>
      <c r="K41" s="361"/>
      <c r="L41" s="361"/>
      <c r="M41" s="361"/>
      <c r="N41" s="361"/>
      <c r="O41" s="436" t="s">
        <v>245</v>
      </c>
      <c r="P41" s="437" t="s">
        <v>246</v>
      </c>
    </row>
    <row r="42" spans="1:16" ht="113.45" customHeight="1" x14ac:dyDescent="0.25">
      <c r="A42" s="361"/>
      <c r="B42" s="361"/>
      <c r="C42" s="361"/>
      <c r="D42" s="361"/>
      <c r="E42" s="361"/>
      <c r="F42" s="361"/>
      <c r="G42" s="361"/>
      <c r="H42" s="361"/>
      <c r="I42" s="361"/>
      <c r="J42" s="361"/>
      <c r="K42" s="361"/>
      <c r="L42" s="361"/>
      <c r="M42" s="361"/>
      <c r="N42" s="361"/>
      <c r="O42" s="361"/>
      <c r="P42" s="438"/>
    </row>
    <row r="43" spans="1:16" x14ac:dyDescent="0.25">
      <c r="A43" s="2" t="s">
        <v>2</v>
      </c>
      <c r="B43" s="426" t="s">
        <v>2</v>
      </c>
      <c r="C43" s="361"/>
      <c r="D43" s="427" t="s">
        <v>2</v>
      </c>
      <c r="E43" s="361"/>
      <c r="F43" s="427" t="s">
        <v>2</v>
      </c>
      <c r="G43" s="361"/>
      <c r="H43" s="361"/>
      <c r="I43" s="427" t="s">
        <v>2</v>
      </c>
      <c r="J43" s="361"/>
      <c r="K43" s="361"/>
      <c r="L43" s="361"/>
      <c r="M43" s="361"/>
      <c r="N43" s="361"/>
      <c r="O43" s="83" t="s">
        <v>2</v>
      </c>
      <c r="P43" s="83" t="s">
        <v>2</v>
      </c>
    </row>
    <row r="44" spans="1:16" x14ac:dyDescent="0.25">
      <c r="A44" s="366" t="s">
        <v>2</v>
      </c>
      <c r="B44" s="378" t="s">
        <v>263</v>
      </c>
      <c r="C44" s="361"/>
      <c r="D44" s="433" t="s">
        <v>223</v>
      </c>
      <c r="E44" s="434"/>
      <c r="F44" s="434"/>
      <c r="G44" s="435"/>
      <c r="H44" s="433" t="s">
        <v>224</v>
      </c>
      <c r="I44" s="434"/>
      <c r="J44" s="434"/>
      <c r="K44" s="435"/>
      <c r="L44" s="433" t="s">
        <v>225</v>
      </c>
      <c r="M44" s="434"/>
      <c r="N44" s="435"/>
      <c r="O44" s="368" t="s">
        <v>2</v>
      </c>
      <c r="P44" s="368" t="s">
        <v>2</v>
      </c>
    </row>
    <row r="45" spans="1:16" x14ac:dyDescent="0.25">
      <c r="A45" s="361"/>
      <c r="B45" s="366" t="s">
        <v>264</v>
      </c>
      <c r="C45" s="361"/>
      <c r="D45" s="79" t="s">
        <v>227</v>
      </c>
      <c r="E45" s="429" t="s">
        <v>228</v>
      </c>
      <c r="F45" s="373"/>
      <c r="G45" s="79" t="s">
        <v>229</v>
      </c>
      <c r="H45" s="429" t="s">
        <v>227</v>
      </c>
      <c r="I45" s="373"/>
      <c r="J45" s="79" t="s">
        <v>228</v>
      </c>
      <c r="K45" s="79" t="s">
        <v>229</v>
      </c>
      <c r="L45" s="79" t="s">
        <v>227</v>
      </c>
      <c r="M45" s="79" t="s">
        <v>228</v>
      </c>
      <c r="N45" s="79" t="s">
        <v>229</v>
      </c>
      <c r="O45" s="361"/>
      <c r="P45" s="361"/>
    </row>
    <row r="46" spans="1:16" x14ac:dyDescent="0.25">
      <c r="A46" s="361"/>
      <c r="B46" s="430" t="s">
        <v>265</v>
      </c>
      <c r="C46" s="361"/>
      <c r="D46" s="80" t="s">
        <v>262</v>
      </c>
      <c r="E46" s="431" t="s">
        <v>266</v>
      </c>
      <c r="F46" s="373"/>
      <c r="G46" s="80" t="s">
        <v>233</v>
      </c>
      <c r="H46" s="431" t="s">
        <v>267</v>
      </c>
      <c r="I46" s="373"/>
      <c r="J46" s="80" t="s">
        <v>268</v>
      </c>
      <c r="K46" s="80" t="s">
        <v>233</v>
      </c>
      <c r="L46" s="80" t="s">
        <v>269</v>
      </c>
      <c r="M46" s="80" t="s">
        <v>269</v>
      </c>
      <c r="N46" s="80" t="s">
        <v>269</v>
      </c>
      <c r="O46" s="361"/>
      <c r="P46" s="361"/>
    </row>
    <row r="47" spans="1:16" x14ac:dyDescent="0.25">
      <c r="A47" s="361"/>
      <c r="B47" s="430" t="s">
        <v>238</v>
      </c>
      <c r="C47" s="361"/>
      <c r="D47" s="81" t="s">
        <v>270</v>
      </c>
      <c r="E47" s="432" t="s">
        <v>266</v>
      </c>
      <c r="F47" s="373"/>
      <c r="G47" s="81" t="s">
        <v>240</v>
      </c>
      <c r="H47" s="432" t="s">
        <v>271</v>
      </c>
      <c r="I47" s="373"/>
      <c r="J47" s="81" t="s">
        <v>240</v>
      </c>
      <c r="K47" s="81" t="s">
        <v>240</v>
      </c>
      <c r="L47" s="81" t="s">
        <v>240</v>
      </c>
      <c r="M47" s="81" t="s">
        <v>240</v>
      </c>
      <c r="N47" s="81" t="s">
        <v>240</v>
      </c>
      <c r="O47" s="361"/>
      <c r="P47" s="361"/>
    </row>
    <row r="48" spans="1:16" x14ac:dyDescent="0.25">
      <c r="A48" s="361"/>
      <c r="B48" s="366" t="s">
        <v>2</v>
      </c>
      <c r="C48" s="361"/>
      <c r="D48" s="81" t="s">
        <v>2</v>
      </c>
      <c r="E48" s="432" t="s">
        <v>2</v>
      </c>
      <c r="F48" s="373"/>
      <c r="G48" s="81" t="s">
        <v>2</v>
      </c>
      <c r="H48" s="432" t="s">
        <v>2</v>
      </c>
      <c r="I48" s="373"/>
      <c r="J48" s="81" t="s">
        <v>2</v>
      </c>
      <c r="K48" s="81" t="s">
        <v>2</v>
      </c>
      <c r="L48" s="81" t="s">
        <v>2</v>
      </c>
      <c r="M48" s="81" t="s">
        <v>2</v>
      </c>
      <c r="N48" s="81" t="s">
        <v>2</v>
      </c>
      <c r="O48" s="361"/>
      <c r="P48" s="361"/>
    </row>
    <row r="49" spans="1:16" ht="113.45" customHeight="1" x14ac:dyDescent="0.25">
      <c r="A49" s="2" t="s">
        <v>2</v>
      </c>
      <c r="B49" s="426"/>
      <c r="C49" s="361"/>
      <c r="D49" s="428" t="s">
        <v>272</v>
      </c>
      <c r="E49" s="361"/>
      <c r="F49" s="361"/>
      <c r="G49" s="361"/>
      <c r="H49" s="361"/>
      <c r="I49" s="361"/>
      <c r="J49" s="361"/>
      <c r="K49" s="361"/>
      <c r="L49" s="361"/>
      <c r="M49" s="361"/>
      <c r="N49" s="361"/>
      <c r="O49" s="82" t="s">
        <v>245</v>
      </c>
      <c r="P49" s="75" t="s">
        <v>246</v>
      </c>
    </row>
    <row r="50" spans="1:16" x14ac:dyDescent="0.25">
      <c r="A50" s="2" t="s">
        <v>2</v>
      </c>
      <c r="B50" s="426" t="s">
        <v>2</v>
      </c>
      <c r="C50" s="361"/>
      <c r="D50" s="427" t="s">
        <v>2</v>
      </c>
      <c r="E50" s="361"/>
      <c r="F50" s="427" t="s">
        <v>2</v>
      </c>
      <c r="G50" s="361"/>
      <c r="H50" s="361"/>
      <c r="I50" s="427" t="s">
        <v>2</v>
      </c>
      <c r="J50" s="361"/>
      <c r="K50" s="361"/>
      <c r="L50" s="361"/>
      <c r="M50" s="361"/>
      <c r="N50" s="361"/>
      <c r="O50" s="83" t="s">
        <v>2</v>
      </c>
      <c r="P50" s="83" t="s">
        <v>2</v>
      </c>
    </row>
    <row r="51" spans="1:16" x14ac:dyDescent="0.25">
      <c r="A51" s="2" t="s">
        <v>2</v>
      </c>
      <c r="B51" s="426" t="s">
        <v>273</v>
      </c>
      <c r="C51" s="361"/>
      <c r="D51" s="427" t="s">
        <v>2</v>
      </c>
      <c r="E51" s="361"/>
      <c r="F51" s="427" t="s">
        <v>2</v>
      </c>
      <c r="G51" s="361"/>
      <c r="H51" s="361"/>
      <c r="I51" s="427" t="s">
        <v>2</v>
      </c>
      <c r="J51" s="361"/>
      <c r="K51" s="361"/>
      <c r="L51" s="361"/>
      <c r="M51" s="361"/>
      <c r="N51" s="361"/>
      <c r="O51" s="83" t="s">
        <v>2</v>
      </c>
      <c r="P51" s="83" t="s">
        <v>2</v>
      </c>
    </row>
    <row r="52" spans="1:16" x14ac:dyDescent="0.25">
      <c r="A52" s="2" t="s">
        <v>2</v>
      </c>
      <c r="B52" s="426" t="s">
        <v>274</v>
      </c>
      <c r="C52" s="361"/>
      <c r="D52" s="427" t="s">
        <v>2</v>
      </c>
      <c r="E52" s="361"/>
      <c r="F52" s="427" t="s">
        <v>2</v>
      </c>
      <c r="G52" s="361"/>
      <c r="H52" s="361"/>
      <c r="I52" s="427" t="s">
        <v>2</v>
      </c>
      <c r="J52" s="361"/>
      <c r="K52" s="361"/>
      <c r="L52" s="361"/>
      <c r="M52" s="361"/>
      <c r="N52" s="361"/>
      <c r="O52" s="83" t="s">
        <v>2</v>
      </c>
      <c r="P52" s="83" t="s">
        <v>2</v>
      </c>
    </row>
    <row r="53" spans="1:16" x14ac:dyDescent="0.25">
      <c r="A53" s="2" t="s">
        <v>2</v>
      </c>
      <c r="B53" s="426" t="s">
        <v>275</v>
      </c>
      <c r="C53" s="361"/>
      <c r="D53" s="427" t="s">
        <v>2</v>
      </c>
      <c r="E53" s="361"/>
      <c r="F53" s="427" t="s">
        <v>2</v>
      </c>
      <c r="G53" s="361"/>
      <c r="H53" s="361"/>
      <c r="I53" s="427" t="s">
        <v>2</v>
      </c>
      <c r="J53" s="361"/>
      <c r="K53" s="361"/>
      <c r="L53" s="361"/>
      <c r="M53" s="361"/>
      <c r="N53" s="361"/>
      <c r="O53" s="83" t="s">
        <v>2</v>
      </c>
      <c r="P53" s="83" t="s">
        <v>2</v>
      </c>
    </row>
    <row r="54" spans="1:16" ht="0" hidden="1" customHeight="1" x14ac:dyDescent="0.25"/>
  </sheetData>
  <sheetProtection algorithmName="SHA-512" hashValue="ISu61qsjB4Rpr80JUeYedVEW+LgIeeX+XHc0FOvk4LIMHfBTkCykjRNOiEPSjbNqGx/eqyQcge2q6DUOq3BNvg==" saltValue="yvyQuj7WlIZTrO+uOggAXw==" spinCount="100000" sheet="1" objects="1" scenarios="1"/>
  <mergeCells count="178">
    <mergeCell ref="A1:B3"/>
    <mergeCell ref="C1:P1"/>
    <mergeCell ref="C2:P2"/>
    <mergeCell ref="C3:P3"/>
    <mergeCell ref="B4:H4"/>
    <mergeCell ref="I4:N4"/>
    <mergeCell ref="B5:H5"/>
    <mergeCell ref="I5:N5"/>
    <mergeCell ref="B6:H6"/>
    <mergeCell ref="I6:N6"/>
    <mergeCell ref="A7:A11"/>
    <mergeCell ref="B7:C7"/>
    <mergeCell ref="D7:G7"/>
    <mergeCell ref="H7:K7"/>
    <mergeCell ref="L7:N7"/>
    <mergeCell ref="B12:C12"/>
    <mergeCell ref="D12:N12"/>
    <mergeCell ref="B13:C13"/>
    <mergeCell ref="D13:E13"/>
    <mergeCell ref="F13:H13"/>
    <mergeCell ref="I13:N13"/>
    <mergeCell ref="O7:O11"/>
    <mergeCell ref="P7:P11"/>
    <mergeCell ref="B8:C8"/>
    <mergeCell ref="E8:F8"/>
    <mergeCell ref="H8:I8"/>
    <mergeCell ref="B9:C9"/>
    <mergeCell ref="E9:F9"/>
    <mergeCell ref="H9:I9"/>
    <mergeCell ref="B10:C10"/>
    <mergeCell ref="E10:F10"/>
    <mergeCell ref="H10:I10"/>
    <mergeCell ref="B11:C11"/>
    <mergeCell ref="E11:F11"/>
    <mergeCell ref="H11:I11"/>
    <mergeCell ref="A19:A20"/>
    <mergeCell ref="B19:C20"/>
    <mergeCell ref="D19:N20"/>
    <mergeCell ref="O19:O20"/>
    <mergeCell ref="P19:P20"/>
    <mergeCell ref="O14:O18"/>
    <mergeCell ref="P14:P18"/>
    <mergeCell ref="B15:C15"/>
    <mergeCell ref="E15:F15"/>
    <mergeCell ref="H15:I15"/>
    <mergeCell ref="B16:C16"/>
    <mergeCell ref="E16:F16"/>
    <mergeCell ref="H16:I16"/>
    <mergeCell ref="B17:C17"/>
    <mergeCell ref="E17:F17"/>
    <mergeCell ref="H17:I17"/>
    <mergeCell ref="B18:C18"/>
    <mergeCell ref="E18:F18"/>
    <mergeCell ref="H18:I18"/>
    <mergeCell ref="A14:A18"/>
    <mergeCell ref="B14:C14"/>
    <mergeCell ref="D14:G14"/>
    <mergeCell ref="H14:K14"/>
    <mergeCell ref="L14:N14"/>
    <mergeCell ref="B21:C21"/>
    <mergeCell ref="D21:E21"/>
    <mergeCell ref="F21:H21"/>
    <mergeCell ref="I21:N21"/>
    <mergeCell ref="A22:A26"/>
    <mergeCell ref="B22:C22"/>
    <mergeCell ref="D22:G22"/>
    <mergeCell ref="H22:K22"/>
    <mergeCell ref="L22:N22"/>
    <mergeCell ref="O22:O26"/>
    <mergeCell ref="P22:P26"/>
    <mergeCell ref="B23:C23"/>
    <mergeCell ref="E23:F23"/>
    <mergeCell ref="H23:I23"/>
    <mergeCell ref="B24:C24"/>
    <mergeCell ref="E24:F24"/>
    <mergeCell ref="H24:I24"/>
    <mergeCell ref="B25:C25"/>
    <mergeCell ref="E25:F25"/>
    <mergeCell ref="H25:I25"/>
    <mergeCell ref="B26:C26"/>
    <mergeCell ref="E26:F26"/>
    <mergeCell ref="H26:I26"/>
    <mergeCell ref="A29:A33"/>
    <mergeCell ref="B29:C29"/>
    <mergeCell ref="D29:G29"/>
    <mergeCell ref="H29:K29"/>
    <mergeCell ref="L29:N29"/>
    <mergeCell ref="B27:C27"/>
    <mergeCell ref="D27:N27"/>
    <mergeCell ref="B28:C28"/>
    <mergeCell ref="D28:E28"/>
    <mergeCell ref="F28:H28"/>
    <mergeCell ref="I28:N28"/>
    <mergeCell ref="B34:C34"/>
    <mergeCell ref="D34:N34"/>
    <mergeCell ref="B35:C35"/>
    <mergeCell ref="D35:E35"/>
    <mergeCell ref="F35:H35"/>
    <mergeCell ref="I35:N35"/>
    <mergeCell ref="O29:O33"/>
    <mergeCell ref="P29:P33"/>
    <mergeCell ref="B30:C30"/>
    <mergeCell ref="E30:F30"/>
    <mergeCell ref="H30:I30"/>
    <mergeCell ref="B31:C31"/>
    <mergeCell ref="E31:F31"/>
    <mergeCell ref="H31:I31"/>
    <mergeCell ref="B32:C32"/>
    <mergeCell ref="E32:F32"/>
    <mergeCell ref="H32:I32"/>
    <mergeCell ref="B33:C33"/>
    <mergeCell ref="E33:F33"/>
    <mergeCell ref="H33:I33"/>
    <mergeCell ref="A41:A42"/>
    <mergeCell ref="B41:C42"/>
    <mergeCell ref="D41:N42"/>
    <mergeCell ref="O41:O42"/>
    <mergeCell ref="P41:P42"/>
    <mergeCell ref="O36:O40"/>
    <mergeCell ref="P36:P40"/>
    <mergeCell ref="B37:C37"/>
    <mergeCell ref="E37:F37"/>
    <mergeCell ref="H37:I37"/>
    <mergeCell ref="B38:C38"/>
    <mergeCell ref="E38:F38"/>
    <mergeCell ref="H38:I38"/>
    <mergeCell ref="B39:C39"/>
    <mergeCell ref="E39:F39"/>
    <mergeCell ref="H39:I39"/>
    <mergeCell ref="B40:C40"/>
    <mergeCell ref="E40:F40"/>
    <mergeCell ref="H40:I40"/>
    <mergeCell ref="A36:A40"/>
    <mergeCell ref="B36:C36"/>
    <mergeCell ref="D36:G36"/>
    <mergeCell ref="H36:K36"/>
    <mergeCell ref="L36:N36"/>
    <mergeCell ref="B43:C43"/>
    <mergeCell ref="D43:E43"/>
    <mergeCell ref="F43:H43"/>
    <mergeCell ref="I43:N43"/>
    <mergeCell ref="A44:A48"/>
    <mergeCell ref="B44:C44"/>
    <mergeCell ref="D44:G44"/>
    <mergeCell ref="H44:K44"/>
    <mergeCell ref="L44:N44"/>
    <mergeCell ref="B49:C49"/>
    <mergeCell ref="D49:N49"/>
    <mergeCell ref="B50:C50"/>
    <mergeCell ref="D50:E50"/>
    <mergeCell ref="F50:H50"/>
    <mergeCell ref="I50:N50"/>
    <mergeCell ref="O44:O48"/>
    <mergeCell ref="P44:P48"/>
    <mergeCell ref="B45:C45"/>
    <mergeCell ref="E45:F45"/>
    <mergeCell ref="H45:I45"/>
    <mergeCell ref="B46:C46"/>
    <mergeCell ref="E46:F46"/>
    <mergeCell ref="H46:I46"/>
    <mergeCell ref="B47:C47"/>
    <mergeCell ref="E47:F47"/>
    <mergeCell ref="H47:I47"/>
    <mergeCell ref="B48:C48"/>
    <mergeCell ref="E48:F48"/>
    <mergeCell ref="H48:I48"/>
    <mergeCell ref="B53:C53"/>
    <mergeCell ref="D53:E53"/>
    <mergeCell ref="F53:H53"/>
    <mergeCell ref="I53:N53"/>
    <mergeCell ref="B51:C51"/>
    <mergeCell ref="D51:E51"/>
    <mergeCell ref="F51:H51"/>
    <mergeCell ref="I51:N51"/>
    <mergeCell ref="B52:C52"/>
    <mergeCell ref="D52:E52"/>
    <mergeCell ref="F52:H52"/>
    <mergeCell ref="I52:N52"/>
  </mergeCells>
  <pageMargins left="0.23622047244094491" right="0.23622047244094491" top="0.23622047244094491" bottom="0.23622047244094491" header="0.23622047244094491" footer="0.23622047244094491"/>
  <pageSetup scale="4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29"/>
  <sheetViews>
    <sheetView showGridLines="0" zoomScaleNormal="100" workbookViewId="0">
      <selection activeCell="U35" sqref="U35"/>
    </sheetView>
  </sheetViews>
  <sheetFormatPr baseColWidth="10" defaultColWidth="9.140625" defaultRowHeight="15" x14ac:dyDescent="0.25"/>
  <cols>
    <col min="1" max="1" width="1.28515625" customWidth="1"/>
    <col min="2" max="2" width="32.28515625" customWidth="1"/>
    <col min="3" max="3" width="14" customWidth="1"/>
    <col min="4" max="4" width="19" customWidth="1"/>
    <col min="5" max="21" width="18.140625" customWidth="1"/>
    <col min="22" max="22" width="19" customWidth="1"/>
    <col min="23" max="31" width="18.140625" customWidth="1"/>
    <col min="32" max="32" width="0" hidden="1" customWidth="1"/>
  </cols>
  <sheetData>
    <row r="1" spans="1:31" ht="18" customHeight="1" x14ac:dyDescent="0.25">
      <c r="A1" s="361"/>
      <c r="B1" s="361"/>
      <c r="C1" s="367" t="s">
        <v>0</v>
      </c>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row>
    <row r="2" spans="1:31" ht="18" customHeight="1" x14ac:dyDescent="0.25">
      <c r="A2" s="361"/>
      <c r="B2" s="361"/>
      <c r="C2" s="367" t="s">
        <v>1</v>
      </c>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row>
    <row r="3" spans="1:31" ht="18" customHeight="1" x14ac:dyDescent="0.25">
      <c r="A3" s="361"/>
      <c r="B3" s="361"/>
      <c r="C3" s="367" t="s">
        <v>2</v>
      </c>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31" x14ac:dyDescent="0.25">
      <c r="A4" s="6" t="s">
        <v>2</v>
      </c>
      <c r="B4" s="362" t="s">
        <v>2</v>
      </c>
      <c r="C4" s="361"/>
      <c r="D4" s="6" t="s">
        <v>2</v>
      </c>
      <c r="E4" s="84" t="s">
        <v>2</v>
      </c>
      <c r="F4" s="84" t="s">
        <v>2</v>
      </c>
      <c r="G4" s="84" t="s">
        <v>2</v>
      </c>
      <c r="H4" s="84" t="s">
        <v>2</v>
      </c>
      <c r="I4" s="84" t="s">
        <v>2</v>
      </c>
      <c r="J4" s="84" t="s">
        <v>2</v>
      </c>
      <c r="K4" s="84" t="s">
        <v>2</v>
      </c>
      <c r="L4" s="84" t="s">
        <v>2</v>
      </c>
      <c r="M4" s="84" t="s">
        <v>2</v>
      </c>
      <c r="N4" s="84" t="s">
        <v>2</v>
      </c>
      <c r="O4" s="84" t="s">
        <v>2</v>
      </c>
      <c r="P4" s="84" t="s">
        <v>2</v>
      </c>
      <c r="Q4" s="84" t="s">
        <v>2</v>
      </c>
      <c r="R4" s="84" t="s">
        <v>2</v>
      </c>
      <c r="S4" s="84" t="s">
        <v>2</v>
      </c>
      <c r="T4" s="84" t="s">
        <v>2</v>
      </c>
      <c r="U4" s="84" t="s">
        <v>2</v>
      </c>
      <c r="V4" s="6" t="s">
        <v>2</v>
      </c>
      <c r="W4" s="84" t="s">
        <v>2</v>
      </c>
      <c r="X4" s="84" t="s">
        <v>2</v>
      </c>
      <c r="Y4" s="84" t="s">
        <v>2</v>
      </c>
      <c r="Z4" s="84" t="s">
        <v>2</v>
      </c>
      <c r="AA4" s="84" t="s">
        <v>2</v>
      </c>
      <c r="AB4" s="84" t="s">
        <v>2</v>
      </c>
      <c r="AC4" s="84" t="s">
        <v>2</v>
      </c>
      <c r="AD4" s="84" t="s">
        <v>2</v>
      </c>
      <c r="AE4" s="84" t="s">
        <v>2</v>
      </c>
    </row>
    <row r="5" spans="1:31" ht="15.75" x14ac:dyDescent="0.25">
      <c r="A5" s="3" t="s">
        <v>2</v>
      </c>
      <c r="B5" s="368" t="s">
        <v>276</v>
      </c>
      <c r="C5" s="361"/>
      <c r="D5" s="6" t="s">
        <v>2</v>
      </c>
      <c r="E5" s="84" t="s">
        <v>2</v>
      </c>
      <c r="F5" s="84" t="s">
        <v>2</v>
      </c>
      <c r="G5" s="84" t="s">
        <v>2</v>
      </c>
      <c r="H5" s="84" t="s">
        <v>2</v>
      </c>
      <c r="I5" s="84" t="s">
        <v>2</v>
      </c>
      <c r="J5" s="84" t="s">
        <v>2</v>
      </c>
      <c r="K5" s="84" t="s">
        <v>2</v>
      </c>
      <c r="L5" s="84" t="s">
        <v>2</v>
      </c>
      <c r="M5" s="84" t="s">
        <v>2</v>
      </c>
      <c r="N5" s="84" t="s">
        <v>2</v>
      </c>
      <c r="O5" s="84" t="s">
        <v>2</v>
      </c>
      <c r="P5" s="84" t="s">
        <v>2</v>
      </c>
      <c r="Q5" s="84" t="s">
        <v>2</v>
      </c>
      <c r="R5" s="84" t="s">
        <v>2</v>
      </c>
      <c r="S5" s="84" t="s">
        <v>2</v>
      </c>
      <c r="T5" s="84" t="s">
        <v>2</v>
      </c>
      <c r="U5" s="84" t="s">
        <v>2</v>
      </c>
      <c r="V5" s="6" t="s">
        <v>2</v>
      </c>
      <c r="W5" s="84" t="s">
        <v>2</v>
      </c>
      <c r="X5" s="84" t="s">
        <v>2</v>
      </c>
      <c r="Y5" s="84" t="s">
        <v>2</v>
      </c>
      <c r="Z5" s="84" t="s">
        <v>2</v>
      </c>
      <c r="AA5" s="84" t="s">
        <v>2</v>
      </c>
      <c r="AB5" s="84" t="s">
        <v>2</v>
      </c>
      <c r="AC5" s="84" t="s">
        <v>2</v>
      </c>
      <c r="AD5" s="84" t="s">
        <v>2</v>
      </c>
      <c r="AE5" s="84" t="s">
        <v>2</v>
      </c>
    </row>
    <row r="6" spans="1:31" x14ac:dyDescent="0.25">
      <c r="A6" s="26" t="s">
        <v>2</v>
      </c>
      <c r="B6" s="413" t="s">
        <v>2</v>
      </c>
      <c r="C6" s="361"/>
      <c r="D6" s="6" t="s">
        <v>2</v>
      </c>
      <c r="E6" s="84" t="s">
        <v>2</v>
      </c>
      <c r="F6" s="84" t="s">
        <v>2</v>
      </c>
      <c r="G6" s="84" t="s">
        <v>2</v>
      </c>
      <c r="H6" s="84" t="s">
        <v>2</v>
      </c>
      <c r="I6" s="84" t="s">
        <v>2</v>
      </c>
      <c r="J6" s="84" t="s">
        <v>2</v>
      </c>
      <c r="K6" s="84" t="s">
        <v>2</v>
      </c>
      <c r="L6" s="84" t="s">
        <v>2</v>
      </c>
      <c r="M6" s="84" t="s">
        <v>2</v>
      </c>
      <c r="N6" s="84" t="s">
        <v>2</v>
      </c>
      <c r="O6" s="84" t="s">
        <v>2</v>
      </c>
      <c r="P6" s="84" t="s">
        <v>2</v>
      </c>
      <c r="Q6" s="84" t="s">
        <v>2</v>
      </c>
      <c r="R6" s="84" t="s">
        <v>2</v>
      </c>
      <c r="S6" s="84" t="s">
        <v>2</v>
      </c>
      <c r="T6" s="84" t="s">
        <v>2</v>
      </c>
      <c r="U6" s="84" t="s">
        <v>2</v>
      </c>
      <c r="V6" s="6" t="s">
        <v>2</v>
      </c>
      <c r="W6" s="84" t="s">
        <v>2</v>
      </c>
      <c r="X6" s="84" t="s">
        <v>2</v>
      </c>
      <c r="Y6" s="84" t="s">
        <v>2</v>
      </c>
      <c r="Z6" s="84" t="s">
        <v>2</v>
      </c>
      <c r="AA6" s="84" t="s">
        <v>2</v>
      </c>
      <c r="AB6" s="84" t="s">
        <v>2</v>
      </c>
      <c r="AC6" s="84" t="s">
        <v>2</v>
      </c>
      <c r="AD6" s="84" t="s">
        <v>2</v>
      </c>
      <c r="AE6" s="84" t="s">
        <v>2</v>
      </c>
    </row>
    <row r="7" spans="1:31" x14ac:dyDescent="0.25">
      <c r="A7" s="2" t="s">
        <v>2</v>
      </c>
      <c r="B7" s="441" t="s">
        <v>277</v>
      </c>
      <c r="C7" s="373"/>
      <c r="D7" s="85" t="s">
        <v>278</v>
      </c>
      <c r="E7" s="85" t="s">
        <v>279</v>
      </c>
      <c r="F7" s="85" t="s">
        <v>280</v>
      </c>
      <c r="G7" s="85" t="s">
        <v>281</v>
      </c>
      <c r="H7" s="85" t="s">
        <v>282</v>
      </c>
      <c r="I7" s="85" t="s">
        <v>283</v>
      </c>
      <c r="J7" s="85" t="s">
        <v>284</v>
      </c>
      <c r="K7" s="85" t="s">
        <v>285</v>
      </c>
      <c r="L7" s="85" t="s">
        <v>286</v>
      </c>
      <c r="M7" s="85" t="s">
        <v>287</v>
      </c>
      <c r="N7" s="85" t="s">
        <v>288</v>
      </c>
      <c r="O7" s="85" t="s">
        <v>289</v>
      </c>
      <c r="P7" s="85" t="s">
        <v>290</v>
      </c>
      <c r="Q7" s="85" t="s">
        <v>291</v>
      </c>
      <c r="R7" s="85" t="s">
        <v>292</v>
      </c>
      <c r="S7" s="85" t="s">
        <v>293</v>
      </c>
      <c r="T7" s="85" t="s">
        <v>294</v>
      </c>
      <c r="U7" s="85" t="s">
        <v>295</v>
      </c>
      <c r="V7" s="85" t="s">
        <v>296</v>
      </c>
      <c r="W7" s="85" t="s">
        <v>297</v>
      </c>
      <c r="X7" s="85" t="s">
        <v>298</v>
      </c>
      <c r="Y7" s="85" t="s">
        <v>299</v>
      </c>
      <c r="Z7" s="85" t="s">
        <v>300</v>
      </c>
      <c r="AA7" s="85" t="s">
        <v>301</v>
      </c>
      <c r="AB7" s="85" t="s">
        <v>302</v>
      </c>
      <c r="AC7" s="85" t="s">
        <v>303</v>
      </c>
      <c r="AD7" s="85" t="s">
        <v>304</v>
      </c>
      <c r="AE7" s="85" t="s">
        <v>305</v>
      </c>
    </row>
    <row r="8" spans="1:31" x14ac:dyDescent="0.25">
      <c r="A8" s="2" t="s">
        <v>2</v>
      </c>
      <c r="B8" s="440" t="s">
        <v>306</v>
      </c>
      <c r="C8" s="373"/>
      <c r="D8" s="86" t="s">
        <v>307</v>
      </c>
      <c r="E8" s="86" t="s">
        <v>307</v>
      </c>
      <c r="F8" s="86" t="s">
        <v>307</v>
      </c>
      <c r="G8" s="86" t="s">
        <v>184</v>
      </c>
      <c r="H8" s="86" t="s">
        <v>307</v>
      </c>
      <c r="I8" s="86" t="s">
        <v>307</v>
      </c>
      <c r="J8" s="86" t="s">
        <v>307</v>
      </c>
      <c r="K8" s="86" t="s">
        <v>307</v>
      </c>
      <c r="L8" s="86" t="s">
        <v>307</v>
      </c>
      <c r="M8" s="86" t="s">
        <v>307</v>
      </c>
      <c r="N8" s="86" t="s">
        <v>307</v>
      </c>
      <c r="O8" s="86" t="s">
        <v>307</v>
      </c>
      <c r="P8" s="86" t="s">
        <v>307</v>
      </c>
      <c r="Q8" s="86" t="s">
        <v>307</v>
      </c>
      <c r="R8" s="86" t="s">
        <v>307</v>
      </c>
      <c r="S8" s="86" t="s">
        <v>307</v>
      </c>
      <c r="T8" s="86" t="s">
        <v>184</v>
      </c>
      <c r="U8" s="86" t="s">
        <v>307</v>
      </c>
      <c r="V8" s="86" t="s">
        <v>308</v>
      </c>
      <c r="W8" s="86" t="s">
        <v>308</v>
      </c>
      <c r="X8" s="86" t="s">
        <v>308</v>
      </c>
      <c r="Y8" s="86" t="s">
        <v>308</v>
      </c>
      <c r="Z8" s="86" t="s">
        <v>308</v>
      </c>
      <c r="AA8" s="86" t="s">
        <v>184</v>
      </c>
      <c r="AB8" s="86" t="s">
        <v>308</v>
      </c>
      <c r="AC8" s="86" t="s">
        <v>184</v>
      </c>
      <c r="AD8" s="86" t="s">
        <v>308</v>
      </c>
      <c r="AE8" s="86" t="s">
        <v>184</v>
      </c>
    </row>
    <row r="9" spans="1:31" x14ac:dyDescent="0.25">
      <c r="A9" s="2" t="s">
        <v>2</v>
      </c>
      <c r="B9" s="439" t="s">
        <v>309</v>
      </c>
      <c r="C9" s="373"/>
      <c r="D9" s="87" t="s">
        <v>310</v>
      </c>
      <c r="E9" s="87" t="s">
        <v>310</v>
      </c>
      <c r="F9" s="87" t="s">
        <v>310</v>
      </c>
      <c r="G9" s="87" t="s">
        <v>184</v>
      </c>
      <c r="H9" s="87" t="s">
        <v>310</v>
      </c>
      <c r="I9" s="87" t="s">
        <v>310</v>
      </c>
      <c r="J9" s="87" t="s">
        <v>310</v>
      </c>
      <c r="K9" s="87" t="s">
        <v>310</v>
      </c>
      <c r="L9" s="87" t="s">
        <v>310</v>
      </c>
      <c r="M9" s="87" t="s">
        <v>310</v>
      </c>
      <c r="N9" s="87" t="s">
        <v>310</v>
      </c>
      <c r="O9" s="87" t="s">
        <v>310</v>
      </c>
      <c r="P9" s="87" t="s">
        <v>310</v>
      </c>
      <c r="Q9" s="87" t="s">
        <v>310</v>
      </c>
      <c r="R9" s="87" t="s">
        <v>310</v>
      </c>
      <c r="S9" s="87" t="s">
        <v>310</v>
      </c>
      <c r="T9" s="87" t="s">
        <v>184</v>
      </c>
      <c r="U9" s="87" t="s">
        <v>310</v>
      </c>
      <c r="V9" s="87" t="s">
        <v>311</v>
      </c>
      <c r="W9" s="87" t="s">
        <v>311</v>
      </c>
      <c r="X9" s="87" t="s">
        <v>311</v>
      </c>
      <c r="Y9" s="87" t="s">
        <v>311</v>
      </c>
      <c r="Z9" s="87" t="s">
        <v>311</v>
      </c>
      <c r="AA9" s="87" t="s">
        <v>184</v>
      </c>
      <c r="AB9" s="87" t="s">
        <v>311</v>
      </c>
      <c r="AC9" s="87" t="s">
        <v>184</v>
      </c>
      <c r="AD9" s="87" t="s">
        <v>311</v>
      </c>
      <c r="AE9" s="87" t="s">
        <v>184</v>
      </c>
    </row>
    <row r="10" spans="1:31" x14ac:dyDescent="0.25">
      <c r="A10" s="2" t="s">
        <v>2</v>
      </c>
      <c r="B10" s="440" t="s">
        <v>312</v>
      </c>
      <c r="C10" s="373"/>
      <c r="D10" s="86" t="s">
        <v>313</v>
      </c>
      <c r="E10" s="86" t="s">
        <v>313</v>
      </c>
      <c r="F10" s="86" t="s">
        <v>313</v>
      </c>
      <c r="G10" s="86" t="s">
        <v>184</v>
      </c>
      <c r="H10" s="86" t="s">
        <v>313</v>
      </c>
      <c r="I10" s="86" t="s">
        <v>313</v>
      </c>
      <c r="J10" s="86" t="s">
        <v>313</v>
      </c>
      <c r="K10" s="86" t="s">
        <v>313</v>
      </c>
      <c r="L10" s="86" t="s">
        <v>313</v>
      </c>
      <c r="M10" s="86" t="s">
        <v>313</v>
      </c>
      <c r="N10" s="86" t="s">
        <v>313</v>
      </c>
      <c r="O10" s="86" t="s">
        <v>313</v>
      </c>
      <c r="P10" s="86" t="s">
        <v>313</v>
      </c>
      <c r="Q10" s="86" t="s">
        <v>313</v>
      </c>
      <c r="R10" s="86" t="s">
        <v>313</v>
      </c>
      <c r="S10" s="86" t="s">
        <v>313</v>
      </c>
      <c r="T10" s="86" t="s">
        <v>184</v>
      </c>
      <c r="U10" s="86" t="s">
        <v>313</v>
      </c>
      <c r="V10" s="86" t="s">
        <v>314</v>
      </c>
      <c r="W10" s="86" t="s">
        <v>314</v>
      </c>
      <c r="X10" s="86" t="s">
        <v>314</v>
      </c>
      <c r="Y10" s="86" t="s">
        <v>314</v>
      </c>
      <c r="Z10" s="86" t="s">
        <v>314</v>
      </c>
      <c r="AA10" s="86" t="s">
        <v>184</v>
      </c>
      <c r="AB10" s="86" t="s">
        <v>314</v>
      </c>
      <c r="AC10" s="86" t="s">
        <v>184</v>
      </c>
      <c r="AD10" s="86" t="s">
        <v>314</v>
      </c>
      <c r="AE10" s="86" t="s">
        <v>184</v>
      </c>
    </row>
    <row r="11" spans="1:31" x14ac:dyDescent="0.25">
      <c r="A11" s="2" t="s">
        <v>2</v>
      </c>
      <c r="B11" s="440" t="s">
        <v>2</v>
      </c>
      <c r="C11" s="373"/>
      <c r="D11" s="86" t="s">
        <v>2</v>
      </c>
      <c r="E11" s="86" t="s">
        <v>2</v>
      </c>
      <c r="F11" s="86" t="s">
        <v>2</v>
      </c>
      <c r="G11" s="86" t="s">
        <v>2</v>
      </c>
      <c r="H11" s="86" t="s">
        <v>2</v>
      </c>
      <c r="I11" s="86" t="s">
        <v>2</v>
      </c>
      <c r="J11" s="86" t="s">
        <v>2</v>
      </c>
      <c r="K11" s="86" t="s">
        <v>2</v>
      </c>
      <c r="L11" s="86" t="s">
        <v>2</v>
      </c>
      <c r="M11" s="86" t="s">
        <v>2</v>
      </c>
      <c r="N11" s="86" t="s">
        <v>2</v>
      </c>
      <c r="O11" s="86" t="s">
        <v>2</v>
      </c>
      <c r="P11" s="86" t="s">
        <v>2</v>
      </c>
      <c r="Q11" s="86" t="s">
        <v>2</v>
      </c>
      <c r="R11" s="86" t="s">
        <v>2</v>
      </c>
      <c r="S11" s="86" t="s">
        <v>2</v>
      </c>
      <c r="T11" s="86" t="s">
        <v>2</v>
      </c>
      <c r="U11" s="86" t="s">
        <v>2</v>
      </c>
      <c r="V11" s="86" t="s">
        <v>2</v>
      </c>
      <c r="W11" s="86" t="s">
        <v>2</v>
      </c>
      <c r="X11" s="86" t="s">
        <v>2</v>
      </c>
      <c r="Y11" s="86" t="s">
        <v>2</v>
      </c>
      <c r="Z11" s="86" t="s">
        <v>2</v>
      </c>
      <c r="AA11" s="86" t="s">
        <v>2</v>
      </c>
      <c r="AB11" s="86" t="s">
        <v>2</v>
      </c>
      <c r="AC11" s="86" t="s">
        <v>2</v>
      </c>
      <c r="AD11" s="86" t="s">
        <v>2</v>
      </c>
      <c r="AE11" s="86" t="s">
        <v>2</v>
      </c>
    </row>
    <row r="12" spans="1:31" x14ac:dyDescent="0.25">
      <c r="A12" s="2" t="s">
        <v>2</v>
      </c>
      <c r="B12" s="441" t="s">
        <v>315</v>
      </c>
      <c r="C12" s="373"/>
      <c r="D12" s="85" t="s">
        <v>278</v>
      </c>
      <c r="E12" s="85" t="s">
        <v>279</v>
      </c>
      <c r="F12" s="85" t="s">
        <v>280</v>
      </c>
      <c r="G12" s="85" t="s">
        <v>281</v>
      </c>
      <c r="H12" s="85" t="s">
        <v>282</v>
      </c>
      <c r="I12" s="85" t="s">
        <v>283</v>
      </c>
      <c r="J12" s="85" t="s">
        <v>284</v>
      </c>
      <c r="K12" s="85" t="s">
        <v>285</v>
      </c>
      <c r="L12" s="85" t="s">
        <v>286</v>
      </c>
      <c r="M12" s="85" t="s">
        <v>287</v>
      </c>
      <c r="N12" s="85" t="s">
        <v>288</v>
      </c>
      <c r="O12" s="85" t="s">
        <v>289</v>
      </c>
      <c r="P12" s="85" t="s">
        <v>290</v>
      </c>
      <c r="Q12" s="85" t="s">
        <v>291</v>
      </c>
      <c r="R12" s="85" t="s">
        <v>292</v>
      </c>
      <c r="S12" s="85" t="s">
        <v>293</v>
      </c>
      <c r="T12" s="85" t="s">
        <v>294</v>
      </c>
      <c r="U12" s="85" t="s">
        <v>295</v>
      </c>
      <c r="V12" s="85" t="s">
        <v>296</v>
      </c>
      <c r="W12" s="85" t="s">
        <v>297</v>
      </c>
      <c r="X12" s="85" t="s">
        <v>298</v>
      </c>
      <c r="Y12" s="85" t="s">
        <v>299</v>
      </c>
      <c r="Z12" s="85" t="s">
        <v>300</v>
      </c>
      <c r="AA12" s="85" t="s">
        <v>301</v>
      </c>
      <c r="AB12" s="85" t="s">
        <v>302</v>
      </c>
      <c r="AC12" s="85" t="s">
        <v>303</v>
      </c>
      <c r="AD12" s="85" t="s">
        <v>304</v>
      </c>
      <c r="AE12" s="85" t="s">
        <v>305</v>
      </c>
    </row>
    <row r="13" spans="1:31" x14ac:dyDescent="0.25">
      <c r="A13" s="2" t="s">
        <v>2</v>
      </c>
      <c r="B13" s="440" t="s">
        <v>306</v>
      </c>
      <c r="C13" s="373"/>
      <c r="D13" s="86" t="s">
        <v>307</v>
      </c>
      <c r="E13" s="86" t="s">
        <v>307</v>
      </c>
      <c r="F13" s="86" t="s">
        <v>307</v>
      </c>
      <c r="G13" s="86" t="s">
        <v>184</v>
      </c>
      <c r="H13" s="86" t="s">
        <v>307</v>
      </c>
      <c r="I13" s="86" t="s">
        <v>307</v>
      </c>
      <c r="J13" s="86" t="s">
        <v>307</v>
      </c>
      <c r="K13" s="86" t="s">
        <v>307</v>
      </c>
      <c r="L13" s="86" t="s">
        <v>307</v>
      </c>
      <c r="M13" s="86" t="s">
        <v>307</v>
      </c>
      <c r="N13" s="86" t="s">
        <v>307</v>
      </c>
      <c r="O13" s="86" t="s">
        <v>307</v>
      </c>
      <c r="P13" s="86" t="s">
        <v>307</v>
      </c>
      <c r="Q13" s="86" t="s">
        <v>307</v>
      </c>
      <c r="R13" s="86" t="s">
        <v>307</v>
      </c>
      <c r="S13" s="86" t="s">
        <v>307</v>
      </c>
      <c r="T13" s="86" t="s">
        <v>184</v>
      </c>
      <c r="U13" s="86" t="s">
        <v>307</v>
      </c>
      <c r="V13" s="86" t="s">
        <v>308</v>
      </c>
      <c r="W13" s="86" t="s">
        <v>308</v>
      </c>
      <c r="X13" s="86" t="s">
        <v>308</v>
      </c>
      <c r="Y13" s="86" t="s">
        <v>308</v>
      </c>
      <c r="Z13" s="86" t="s">
        <v>308</v>
      </c>
      <c r="AA13" s="86" t="s">
        <v>184</v>
      </c>
      <c r="AB13" s="86" t="s">
        <v>308</v>
      </c>
      <c r="AC13" s="86" t="s">
        <v>184</v>
      </c>
      <c r="AD13" s="86" t="s">
        <v>308</v>
      </c>
      <c r="AE13" s="86" t="s">
        <v>184</v>
      </c>
    </row>
    <row r="14" spans="1:31" x14ac:dyDescent="0.25">
      <c r="A14" s="2" t="s">
        <v>2</v>
      </c>
      <c r="B14" s="439" t="s">
        <v>309</v>
      </c>
      <c r="C14" s="373"/>
      <c r="D14" s="87" t="s">
        <v>310</v>
      </c>
      <c r="E14" s="87" t="s">
        <v>310</v>
      </c>
      <c r="F14" s="87" t="s">
        <v>310</v>
      </c>
      <c r="G14" s="87" t="s">
        <v>184</v>
      </c>
      <c r="H14" s="87" t="s">
        <v>310</v>
      </c>
      <c r="I14" s="87" t="s">
        <v>310</v>
      </c>
      <c r="J14" s="87" t="s">
        <v>310</v>
      </c>
      <c r="K14" s="87" t="s">
        <v>310</v>
      </c>
      <c r="L14" s="87" t="s">
        <v>310</v>
      </c>
      <c r="M14" s="87" t="s">
        <v>310</v>
      </c>
      <c r="N14" s="87" t="s">
        <v>310</v>
      </c>
      <c r="O14" s="87" t="s">
        <v>310</v>
      </c>
      <c r="P14" s="87" t="s">
        <v>310</v>
      </c>
      <c r="Q14" s="87" t="s">
        <v>310</v>
      </c>
      <c r="R14" s="87" t="s">
        <v>310</v>
      </c>
      <c r="S14" s="87" t="s">
        <v>310</v>
      </c>
      <c r="T14" s="87" t="s">
        <v>184</v>
      </c>
      <c r="U14" s="87" t="s">
        <v>310</v>
      </c>
      <c r="V14" s="87" t="s">
        <v>311</v>
      </c>
      <c r="W14" s="87" t="s">
        <v>311</v>
      </c>
      <c r="X14" s="87" t="s">
        <v>311</v>
      </c>
      <c r="Y14" s="87" t="s">
        <v>311</v>
      </c>
      <c r="Z14" s="87" t="s">
        <v>311</v>
      </c>
      <c r="AA14" s="87" t="s">
        <v>184</v>
      </c>
      <c r="AB14" s="87" t="s">
        <v>311</v>
      </c>
      <c r="AC14" s="87" t="s">
        <v>184</v>
      </c>
      <c r="AD14" s="87" t="s">
        <v>311</v>
      </c>
      <c r="AE14" s="87" t="s">
        <v>184</v>
      </c>
    </row>
    <row r="15" spans="1:31" x14ac:dyDescent="0.25">
      <c r="A15" s="2" t="s">
        <v>2</v>
      </c>
      <c r="B15" s="440" t="s">
        <v>312</v>
      </c>
      <c r="C15" s="373"/>
      <c r="D15" s="86" t="s">
        <v>313</v>
      </c>
      <c r="E15" s="86" t="s">
        <v>313</v>
      </c>
      <c r="F15" s="86" t="s">
        <v>313</v>
      </c>
      <c r="G15" s="86" t="s">
        <v>184</v>
      </c>
      <c r="H15" s="86" t="s">
        <v>313</v>
      </c>
      <c r="I15" s="86" t="s">
        <v>313</v>
      </c>
      <c r="J15" s="86" t="s">
        <v>313</v>
      </c>
      <c r="K15" s="86" t="s">
        <v>313</v>
      </c>
      <c r="L15" s="86" t="s">
        <v>313</v>
      </c>
      <c r="M15" s="86" t="s">
        <v>313</v>
      </c>
      <c r="N15" s="86" t="s">
        <v>313</v>
      </c>
      <c r="O15" s="86" t="s">
        <v>313</v>
      </c>
      <c r="P15" s="86" t="s">
        <v>313</v>
      </c>
      <c r="Q15" s="86" t="s">
        <v>313</v>
      </c>
      <c r="R15" s="86" t="s">
        <v>313</v>
      </c>
      <c r="S15" s="86" t="s">
        <v>313</v>
      </c>
      <c r="T15" s="86" t="s">
        <v>184</v>
      </c>
      <c r="U15" s="86" t="s">
        <v>313</v>
      </c>
      <c r="V15" s="86" t="s">
        <v>314</v>
      </c>
      <c r="W15" s="86" t="s">
        <v>314</v>
      </c>
      <c r="X15" s="86" t="s">
        <v>314</v>
      </c>
      <c r="Y15" s="86" t="s">
        <v>314</v>
      </c>
      <c r="Z15" s="86" t="s">
        <v>314</v>
      </c>
      <c r="AA15" s="86" t="s">
        <v>184</v>
      </c>
      <c r="AB15" s="86" t="s">
        <v>314</v>
      </c>
      <c r="AC15" s="86" t="s">
        <v>184</v>
      </c>
      <c r="AD15" s="86" t="s">
        <v>314</v>
      </c>
      <c r="AE15" s="86" t="s">
        <v>184</v>
      </c>
    </row>
    <row r="16" spans="1:31" x14ac:dyDescent="0.25">
      <c r="A16" s="2" t="s">
        <v>2</v>
      </c>
      <c r="B16" s="440" t="s">
        <v>2</v>
      </c>
      <c r="C16" s="373"/>
      <c r="D16" s="86" t="s">
        <v>2</v>
      </c>
      <c r="E16" s="86" t="s">
        <v>2</v>
      </c>
      <c r="F16" s="86" t="s">
        <v>2</v>
      </c>
      <c r="G16" s="86" t="s">
        <v>2</v>
      </c>
      <c r="H16" s="86" t="s">
        <v>2</v>
      </c>
      <c r="I16" s="86" t="s">
        <v>2</v>
      </c>
      <c r="J16" s="86" t="s">
        <v>2</v>
      </c>
      <c r="K16" s="86" t="s">
        <v>2</v>
      </c>
      <c r="L16" s="86" t="s">
        <v>2</v>
      </c>
      <c r="M16" s="86" t="s">
        <v>2</v>
      </c>
      <c r="N16" s="86" t="s">
        <v>2</v>
      </c>
      <c r="O16" s="86" t="s">
        <v>2</v>
      </c>
      <c r="P16" s="86" t="s">
        <v>2</v>
      </c>
      <c r="Q16" s="86" t="s">
        <v>2</v>
      </c>
      <c r="R16" s="86" t="s">
        <v>2</v>
      </c>
      <c r="S16" s="86" t="s">
        <v>2</v>
      </c>
      <c r="T16" s="86" t="s">
        <v>2</v>
      </c>
      <c r="U16" s="86" t="s">
        <v>2</v>
      </c>
      <c r="V16" s="86" t="s">
        <v>2</v>
      </c>
      <c r="W16" s="86" t="s">
        <v>2</v>
      </c>
      <c r="X16" s="86" t="s">
        <v>2</v>
      </c>
      <c r="Y16" s="86" t="s">
        <v>2</v>
      </c>
      <c r="Z16" s="86" t="s">
        <v>2</v>
      </c>
      <c r="AA16" s="86" t="s">
        <v>2</v>
      </c>
      <c r="AB16" s="86" t="s">
        <v>2</v>
      </c>
      <c r="AC16" s="86" t="s">
        <v>2</v>
      </c>
      <c r="AD16" s="86" t="s">
        <v>2</v>
      </c>
      <c r="AE16" s="86" t="s">
        <v>2</v>
      </c>
    </row>
    <row r="17" spans="1:31" x14ac:dyDescent="0.25">
      <c r="A17" s="2" t="s">
        <v>2</v>
      </c>
      <c r="B17" s="441" t="s">
        <v>316</v>
      </c>
      <c r="C17" s="373"/>
      <c r="D17" s="85" t="s">
        <v>278</v>
      </c>
      <c r="E17" s="85" t="s">
        <v>279</v>
      </c>
      <c r="F17" s="85" t="s">
        <v>280</v>
      </c>
      <c r="G17" s="85" t="s">
        <v>281</v>
      </c>
      <c r="H17" s="85" t="s">
        <v>282</v>
      </c>
      <c r="I17" s="85" t="s">
        <v>283</v>
      </c>
      <c r="J17" s="85" t="s">
        <v>284</v>
      </c>
      <c r="K17" s="85" t="s">
        <v>285</v>
      </c>
      <c r="L17" s="85" t="s">
        <v>286</v>
      </c>
      <c r="M17" s="85" t="s">
        <v>287</v>
      </c>
      <c r="N17" s="85" t="s">
        <v>288</v>
      </c>
      <c r="O17" s="85" t="s">
        <v>289</v>
      </c>
      <c r="P17" s="85" t="s">
        <v>290</v>
      </c>
      <c r="Q17" s="85" t="s">
        <v>291</v>
      </c>
      <c r="R17" s="85" t="s">
        <v>292</v>
      </c>
      <c r="S17" s="85" t="s">
        <v>293</v>
      </c>
      <c r="T17" s="85" t="s">
        <v>294</v>
      </c>
      <c r="U17" s="85" t="s">
        <v>295</v>
      </c>
      <c r="V17" s="85" t="s">
        <v>296</v>
      </c>
      <c r="W17" s="85" t="s">
        <v>297</v>
      </c>
      <c r="X17" s="85" t="s">
        <v>298</v>
      </c>
      <c r="Y17" s="85" t="s">
        <v>299</v>
      </c>
      <c r="Z17" s="85" t="s">
        <v>300</v>
      </c>
      <c r="AA17" s="85" t="s">
        <v>301</v>
      </c>
      <c r="AB17" s="85" t="s">
        <v>302</v>
      </c>
      <c r="AC17" s="85" t="s">
        <v>303</v>
      </c>
      <c r="AD17" s="85" t="s">
        <v>304</v>
      </c>
      <c r="AE17" s="85" t="s">
        <v>305</v>
      </c>
    </row>
    <row r="18" spans="1:31" x14ac:dyDescent="0.25">
      <c r="A18" s="2" t="s">
        <v>2</v>
      </c>
      <c r="B18" s="439" t="s">
        <v>90</v>
      </c>
      <c r="C18" s="373"/>
      <c r="D18" s="88" t="s">
        <v>2</v>
      </c>
      <c r="E18" s="88" t="s">
        <v>317</v>
      </c>
      <c r="F18" s="88" t="s">
        <v>317</v>
      </c>
      <c r="G18" s="88" t="s">
        <v>317</v>
      </c>
      <c r="H18" s="88" t="s">
        <v>317</v>
      </c>
      <c r="I18" s="88" t="s">
        <v>317</v>
      </c>
      <c r="J18" s="88" t="s">
        <v>317</v>
      </c>
      <c r="K18" s="88" t="s">
        <v>317</v>
      </c>
      <c r="L18" s="88" t="s">
        <v>317</v>
      </c>
      <c r="M18" s="88" t="s">
        <v>317</v>
      </c>
      <c r="N18" s="88" t="s">
        <v>317</v>
      </c>
      <c r="O18" s="88" t="s">
        <v>317</v>
      </c>
      <c r="P18" s="88" t="s">
        <v>317</v>
      </c>
      <c r="Q18" s="88" t="s">
        <v>317</v>
      </c>
      <c r="R18" s="88" t="s">
        <v>317</v>
      </c>
      <c r="S18" s="88" t="s">
        <v>317</v>
      </c>
      <c r="T18" s="88" t="s">
        <v>317</v>
      </c>
      <c r="U18" s="88" t="s">
        <v>317</v>
      </c>
      <c r="V18" s="88" t="s">
        <v>2</v>
      </c>
      <c r="W18" s="88" t="s">
        <v>317</v>
      </c>
      <c r="X18" s="88" t="s">
        <v>317</v>
      </c>
      <c r="Y18" s="88" t="s">
        <v>317</v>
      </c>
      <c r="Z18" s="88" t="s">
        <v>317</v>
      </c>
      <c r="AA18" s="88" t="s">
        <v>317</v>
      </c>
      <c r="AB18" s="88" t="s">
        <v>317</v>
      </c>
      <c r="AC18" s="88" t="s">
        <v>317</v>
      </c>
      <c r="AD18" s="88" t="s">
        <v>317</v>
      </c>
      <c r="AE18" s="88" t="s">
        <v>317</v>
      </c>
    </row>
    <row r="19" spans="1:31" x14ac:dyDescent="0.25">
      <c r="A19" s="2" t="s">
        <v>2</v>
      </c>
      <c r="B19" s="440" t="s">
        <v>318</v>
      </c>
      <c r="C19" s="373"/>
      <c r="D19" s="89" t="s">
        <v>2</v>
      </c>
      <c r="E19" s="89" t="s">
        <v>184</v>
      </c>
      <c r="F19" s="89" t="s">
        <v>184</v>
      </c>
      <c r="G19" s="89" t="s">
        <v>184</v>
      </c>
      <c r="H19" s="89" t="s">
        <v>184</v>
      </c>
      <c r="I19" s="89" t="s">
        <v>184</v>
      </c>
      <c r="J19" s="89" t="s">
        <v>184</v>
      </c>
      <c r="K19" s="89" t="s">
        <v>184</v>
      </c>
      <c r="L19" s="89" t="s">
        <v>184</v>
      </c>
      <c r="M19" s="89" t="s">
        <v>184</v>
      </c>
      <c r="N19" s="89" t="s">
        <v>184</v>
      </c>
      <c r="O19" s="89" t="s">
        <v>184</v>
      </c>
      <c r="P19" s="89" t="s">
        <v>184</v>
      </c>
      <c r="Q19" s="89" t="s">
        <v>184</v>
      </c>
      <c r="R19" s="89" t="s">
        <v>184</v>
      </c>
      <c r="S19" s="89" t="s">
        <v>184</v>
      </c>
      <c r="T19" s="89" t="s">
        <v>184</v>
      </c>
      <c r="U19" s="89" t="s">
        <v>184</v>
      </c>
      <c r="V19" s="89" t="s">
        <v>2</v>
      </c>
      <c r="W19" s="89" t="s">
        <v>184</v>
      </c>
      <c r="X19" s="89" t="s">
        <v>184</v>
      </c>
      <c r="Y19" s="89" t="s">
        <v>184</v>
      </c>
      <c r="Z19" s="89" t="s">
        <v>184</v>
      </c>
      <c r="AA19" s="89" t="s">
        <v>184</v>
      </c>
      <c r="AB19" s="89" t="s">
        <v>184</v>
      </c>
      <c r="AC19" s="89" t="s">
        <v>184</v>
      </c>
      <c r="AD19" s="89" t="s">
        <v>184</v>
      </c>
      <c r="AE19" s="89" t="s">
        <v>184</v>
      </c>
    </row>
    <row r="20" spans="1:31" x14ac:dyDescent="0.25">
      <c r="A20" s="2" t="s">
        <v>2</v>
      </c>
      <c r="B20" s="439" t="s">
        <v>319</v>
      </c>
      <c r="C20" s="373"/>
      <c r="D20" s="88" t="s">
        <v>2</v>
      </c>
      <c r="E20" s="88" t="s">
        <v>320</v>
      </c>
      <c r="F20" s="88" t="s">
        <v>321</v>
      </c>
      <c r="G20" s="88" t="s">
        <v>322</v>
      </c>
      <c r="H20" s="88" t="s">
        <v>323</v>
      </c>
      <c r="I20" s="88" t="s">
        <v>324</v>
      </c>
      <c r="J20" s="88" t="s">
        <v>325</v>
      </c>
      <c r="K20" s="88" t="s">
        <v>326</v>
      </c>
      <c r="L20" s="88" t="s">
        <v>327</v>
      </c>
      <c r="M20" s="88" t="s">
        <v>328</v>
      </c>
      <c r="N20" s="88" t="s">
        <v>329</v>
      </c>
      <c r="O20" s="88" t="s">
        <v>330</v>
      </c>
      <c r="P20" s="88" t="s">
        <v>331</v>
      </c>
      <c r="Q20" s="88" t="s">
        <v>332</v>
      </c>
      <c r="R20" s="88" t="s">
        <v>333</v>
      </c>
      <c r="S20" s="88" t="s">
        <v>334</v>
      </c>
      <c r="T20" s="88" t="s">
        <v>335</v>
      </c>
      <c r="U20" s="88" t="s">
        <v>336</v>
      </c>
      <c r="V20" s="88" t="s">
        <v>2</v>
      </c>
      <c r="W20" s="88" t="s">
        <v>337</v>
      </c>
      <c r="X20" s="88" t="s">
        <v>338</v>
      </c>
      <c r="Y20" s="88" t="s">
        <v>339</v>
      </c>
      <c r="Z20" s="88" t="s">
        <v>340</v>
      </c>
      <c r="AA20" s="88" t="s">
        <v>341</v>
      </c>
      <c r="AB20" s="88" t="s">
        <v>342</v>
      </c>
      <c r="AC20" s="88" t="s">
        <v>343</v>
      </c>
      <c r="AD20" s="88" t="s">
        <v>344</v>
      </c>
      <c r="AE20" s="88" t="s">
        <v>345</v>
      </c>
    </row>
    <row r="21" spans="1:31" x14ac:dyDescent="0.25">
      <c r="A21" s="2" t="s">
        <v>2</v>
      </c>
      <c r="B21" s="440" t="s">
        <v>346</v>
      </c>
      <c r="C21" s="373"/>
      <c r="D21" s="89" t="s">
        <v>2</v>
      </c>
      <c r="E21" s="89" t="s">
        <v>347</v>
      </c>
      <c r="F21" s="89" t="s">
        <v>348</v>
      </c>
      <c r="G21" s="89" t="s">
        <v>349</v>
      </c>
      <c r="H21" s="89" t="s">
        <v>350</v>
      </c>
      <c r="I21" s="89" t="s">
        <v>351</v>
      </c>
      <c r="J21" s="89" t="s">
        <v>352</v>
      </c>
      <c r="K21" s="89" t="s">
        <v>353</v>
      </c>
      <c r="L21" s="89" t="s">
        <v>354</v>
      </c>
      <c r="M21" s="89" t="s">
        <v>355</v>
      </c>
      <c r="N21" s="89" t="s">
        <v>356</v>
      </c>
      <c r="O21" s="89" t="s">
        <v>357</v>
      </c>
      <c r="P21" s="89" t="s">
        <v>358</v>
      </c>
      <c r="Q21" s="89" t="s">
        <v>359</v>
      </c>
      <c r="R21" s="89" t="s">
        <v>360</v>
      </c>
      <c r="S21" s="89" t="s">
        <v>361</v>
      </c>
      <c r="T21" s="89" t="s">
        <v>362</v>
      </c>
      <c r="U21" s="89" t="s">
        <v>363</v>
      </c>
      <c r="V21" s="89" t="s">
        <v>2</v>
      </c>
      <c r="W21" s="89" t="s">
        <v>364</v>
      </c>
      <c r="X21" s="89" t="s">
        <v>365</v>
      </c>
      <c r="Y21" s="89" t="s">
        <v>366</v>
      </c>
      <c r="Z21" s="89" t="s">
        <v>367</v>
      </c>
      <c r="AA21" s="89" t="s">
        <v>368</v>
      </c>
      <c r="AB21" s="89" t="s">
        <v>369</v>
      </c>
      <c r="AC21" s="89" t="s">
        <v>370</v>
      </c>
      <c r="AD21" s="89" t="s">
        <v>371</v>
      </c>
      <c r="AE21" s="89" t="s">
        <v>372</v>
      </c>
    </row>
    <row r="22" spans="1:31" x14ac:dyDescent="0.25">
      <c r="A22" s="2" t="s">
        <v>2</v>
      </c>
      <c r="B22" s="439" t="s">
        <v>373</v>
      </c>
      <c r="C22" s="373"/>
      <c r="D22" s="90">
        <v>4544991753.3800001</v>
      </c>
      <c r="E22" s="90">
        <v>419500000</v>
      </c>
      <c r="F22" s="90">
        <v>200000000</v>
      </c>
      <c r="G22" s="90">
        <v>425000000</v>
      </c>
      <c r="H22" s="90">
        <v>145091753.38</v>
      </c>
      <c r="I22" s="90">
        <v>100000000</v>
      </c>
      <c r="J22" s="90">
        <v>200000000</v>
      </c>
      <c r="K22" s="90">
        <v>200000000</v>
      </c>
      <c r="L22" s="90">
        <v>444500000</v>
      </c>
      <c r="M22" s="90">
        <v>484500000</v>
      </c>
      <c r="N22" s="90">
        <v>416800000</v>
      </c>
      <c r="O22" s="90">
        <v>237200000</v>
      </c>
      <c r="P22" s="90">
        <v>40000000</v>
      </c>
      <c r="Q22" s="90">
        <v>368700000</v>
      </c>
      <c r="R22" s="90">
        <v>246800000</v>
      </c>
      <c r="S22" s="90">
        <v>182800000</v>
      </c>
      <c r="T22" s="90">
        <v>350000000</v>
      </c>
      <c r="U22" s="90">
        <v>84100000</v>
      </c>
      <c r="V22" s="90">
        <v>632300000</v>
      </c>
      <c r="W22" s="90">
        <v>140600000</v>
      </c>
      <c r="X22" s="90">
        <v>27700000</v>
      </c>
      <c r="Y22" s="90">
        <v>88400000</v>
      </c>
      <c r="Z22" s="90">
        <v>100000</v>
      </c>
      <c r="AA22" s="90">
        <v>64100000</v>
      </c>
      <c r="AB22" s="90">
        <v>68700000</v>
      </c>
      <c r="AC22" s="90">
        <v>146800000</v>
      </c>
      <c r="AD22" s="90">
        <v>24900000</v>
      </c>
      <c r="AE22" s="90">
        <v>71000000</v>
      </c>
    </row>
    <row r="23" spans="1:31" x14ac:dyDescent="0.25">
      <c r="A23" s="2" t="s">
        <v>2</v>
      </c>
      <c r="B23" s="440" t="s">
        <v>2</v>
      </c>
      <c r="C23" s="373"/>
      <c r="D23" s="86" t="s">
        <v>2</v>
      </c>
      <c r="E23" s="86" t="s">
        <v>2</v>
      </c>
      <c r="F23" s="86" t="s">
        <v>2</v>
      </c>
      <c r="G23" s="86" t="s">
        <v>2</v>
      </c>
      <c r="H23" s="86" t="s">
        <v>2</v>
      </c>
      <c r="I23" s="86" t="s">
        <v>2</v>
      </c>
      <c r="J23" s="86" t="s">
        <v>2</v>
      </c>
      <c r="K23" s="86" t="s">
        <v>2</v>
      </c>
      <c r="L23" s="86" t="s">
        <v>2</v>
      </c>
      <c r="M23" s="86" t="s">
        <v>2</v>
      </c>
      <c r="N23" s="86" t="s">
        <v>2</v>
      </c>
      <c r="O23" s="86" t="s">
        <v>2</v>
      </c>
      <c r="P23" s="86" t="s">
        <v>2</v>
      </c>
      <c r="Q23" s="86" t="s">
        <v>2</v>
      </c>
      <c r="R23" s="86" t="s">
        <v>2</v>
      </c>
      <c r="S23" s="86" t="s">
        <v>2</v>
      </c>
      <c r="T23" s="86" t="s">
        <v>2</v>
      </c>
      <c r="U23" s="86" t="s">
        <v>2</v>
      </c>
      <c r="V23" s="86" t="s">
        <v>2</v>
      </c>
      <c r="W23" s="86" t="s">
        <v>2</v>
      </c>
      <c r="X23" s="86" t="s">
        <v>2</v>
      </c>
      <c r="Y23" s="86" t="s">
        <v>2</v>
      </c>
      <c r="Z23" s="86" t="s">
        <v>2</v>
      </c>
      <c r="AA23" s="86" t="s">
        <v>2</v>
      </c>
      <c r="AB23" s="86" t="s">
        <v>2</v>
      </c>
      <c r="AC23" s="86" t="s">
        <v>2</v>
      </c>
      <c r="AD23" s="86" t="s">
        <v>2</v>
      </c>
      <c r="AE23" s="86" t="s">
        <v>2</v>
      </c>
    </row>
    <row r="24" spans="1:31" x14ac:dyDescent="0.25">
      <c r="A24" s="2" t="s">
        <v>2</v>
      </c>
      <c r="B24" s="441" t="s">
        <v>374</v>
      </c>
      <c r="C24" s="373"/>
      <c r="D24" s="85" t="s">
        <v>278</v>
      </c>
      <c r="E24" s="85" t="s">
        <v>279</v>
      </c>
      <c r="F24" s="85" t="s">
        <v>280</v>
      </c>
      <c r="G24" s="85" t="s">
        <v>281</v>
      </c>
      <c r="H24" s="85" t="s">
        <v>282</v>
      </c>
      <c r="I24" s="85" t="s">
        <v>283</v>
      </c>
      <c r="J24" s="85" t="s">
        <v>284</v>
      </c>
      <c r="K24" s="85" t="s">
        <v>285</v>
      </c>
      <c r="L24" s="85" t="s">
        <v>286</v>
      </c>
      <c r="M24" s="85" t="s">
        <v>287</v>
      </c>
      <c r="N24" s="85" t="s">
        <v>288</v>
      </c>
      <c r="O24" s="85" t="s">
        <v>289</v>
      </c>
      <c r="P24" s="85" t="s">
        <v>290</v>
      </c>
      <c r="Q24" s="85" t="s">
        <v>291</v>
      </c>
      <c r="R24" s="85" t="s">
        <v>292</v>
      </c>
      <c r="S24" s="85" t="s">
        <v>293</v>
      </c>
      <c r="T24" s="85" t="s">
        <v>294</v>
      </c>
      <c r="U24" s="85" t="s">
        <v>295</v>
      </c>
      <c r="V24" s="85" t="s">
        <v>296</v>
      </c>
      <c r="W24" s="85" t="s">
        <v>297</v>
      </c>
      <c r="X24" s="85" t="s">
        <v>298</v>
      </c>
      <c r="Y24" s="85" t="s">
        <v>299</v>
      </c>
      <c r="Z24" s="85" t="s">
        <v>300</v>
      </c>
      <c r="AA24" s="85" t="s">
        <v>301</v>
      </c>
      <c r="AB24" s="85" t="s">
        <v>302</v>
      </c>
      <c r="AC24" s="85" t="s">
        <v>303</v>
      </c>
      <c r="AD24" s="85" t="s">
        <v>304</v>
      </c>
      <c r="AE24" s="85" t="s">
        <v>305</v>
      </c>
    </row>
    <row r="25" spans="1:31" x14ac:dyDescent="0.25">
      <c r="A25" s="2" t="s">
        <v>2</v>
      </c>
      <c r="B25" s="439" t="s">
        <v>375</v>
      </c>
      <c r="C25" s="373"/>
      <c r="D25" s="88" t="s">
        <v>376</v>
      </c>
      <c r="E25" s="88" t="s">
        <v>376</v>
      </c>
      <c r="F25" s="88" t="s">
        <v>376</v>
      </c>
      <c r="G25" s="88" t="s">
        <v>376</v>
      </c>
      <c r="H25" s="88" t="s">
        <v>376</v>
      </c>
      <c r="I25" s="88" t="s">
        <v>376</v>
      </c>
      <c r="J25" s="88" t="s">
        <v>376</v>
      </c>
      <c r="K25" s="88" t="s">
        <v>376</v>
      </c>
      <c r="L25" s="88" t="s">
        <v>376</v>
      </c>
      <c r="M25" s="88" t="s">
        <v>376</v>
      </c>
      <c r="N25" s="88" t="s">
        <v>376</v>
      </c>
      <c r="O25" s="88" t="s">
        <v>376</v>
      </c>
      <c r="P25" s="88" t="s">
        <v>376</v>
      </c>
      <c r="Q25" s="88" t="s">
        <v>376</v>
      </c>
      <c r="R25" s="88" t="s">
        <v>376</v>
      </c>
      <c r="S25" s="88" t="s">
        <v>376</v>
      </c>
      <c r="T25" s="88" t="s">
        <v>376</v>
      </c>
      <c r="U25" s="88" t="s">
        <v>376</v>
      </c>
      <c r="V25" s="88" t="s">
        <v>376</v>
      </c>
      <c r="W25" s="88" t="s">
        <v>376</v>
      </c>
      <c r="X25" s="88" t="s">
        <v>376</v>
      </c>
      <c r="Y25" s="88" t="s">
        <v>376</v>
      </c>
      <c r="Z25" s="88" t="s">
        <v>376</v>
      </c>
      <c r="AA25" s="88" t="s">
        <v>376</v>
      </c>
      <c r="AB25" s="88" t="s">
        <v>376</v>
      </c>
      <c r="AC25" s="88" t="s">
        <v>376</v>
      </c>
      <c r="AD25" s="88" t="s">
        <v>376</v>
      </c>
      <c r="AE25" s="88" t="s">
        <v>376</v>
      </c>
    </row>
    <row r="26" spans="1:31" x14ac:dyDescent="0.25">
      <c r="A26" s="2" t="s">
        <v>2</v>
      </c>
      <c r="B26" s="440" t="s">
        <v>377</v>
      </c>
      <c r="C26" s="373"/>
      <c r="D26" s="89" t="s">
        <v>378</v>
      </c>
      <c r="E26" s="89" t="s">
        <v>378</v>
      </c>
      <c r="F26" s="89" t="s">
        <v>378</v>
      </c>
      <c r="G26" s="89" t="s">
        <v>378</v>
      </c>
      <c r="H26" s="89" t="s">
        <v>378</v>
      </c>
      <c r="I26" s="89" t="s">
        <v>378</v>
      </c>
      <c r="J26" s="89" t="s">
        <v>378</v>
      </c>
      <c r="K26" s="89" t="s">
        <v>378</v>
      </c>
      <c r="L26" s="89" t="s">
        <v>378</v>
      </c>
      <c r="M26" s="89" t="s">
        <v>378</v>
      </c>
      <c r="N26" s="89" t="s">
        <v>378</v>
      </c>
      <c r="O26" s="89" t="s">
        <v>378</v>
      </c>
      <c r="P26" s="89" t="s">
        <v>378</v>
      </c>
      <c r="Q26" s="89" t="s">
        <v>378</v>
      </c>
      <c r="R26" s="89" t="s">
        <v>378</v>
      </c>
      <c r="S26" s="89" t="s">
        <v>378</v>
      </c>
      <c r="T26" s="89" t="s">
        <v>378</v>
      </c>
      <c r="U26" s="89" t="s">
        <v>378</v>
      </c>
      <c r="V26" s="89" t="s">
        <v>378</v>
      </c>
      <c r="W26" s="89" t="s">
        <v>378</v>
      </c>
      <c r="X26" s="89" t="s">
        <v>378</v>
      </c>
      <c r="Y26" s="89" t="s">
        <v>378</v>
      </c>
      <c r="Z26" s="89" t="s">
        <v>378</v>
      </c>
      <c r="AA26" s="89" t="s">
        <v>378</v>
      </c>
      <c r="AB26" s="89" t="s">
        <v>378</v>
      </c>
      <c r="AC26" s="89" t="s">
        <v>378</v>
      </c>
      <c r="AD26" s="89" t="s">
        <v>378</v>
      </c>
      <c r="AE26" s="89" t="s">
        <v>378</v>
      </c>
    </row>
    <row r="27" spans="1:31" x14ac:dyDescent="0.25">
      <c r="A27" s="2" t="s">
        <v>2</v>
      </c>
      <c r="B27" s="439" t="s">
        <v>379</v>
      </c>
      <c r="C27" s="373"/>
      <c r="D27" s="91"/>
      <c r="E27" s="91">
        <v>8.5000000000000006E-3</v>
      </c>
      <c r="F27" s="91">
        <v>8.5000000000000006E-3</v>
      </c>
      <c r="G27" s="91">
        <v>8.5000000000000006E-3</v>
      </c>
      <c r="H27" s="91">
        <v>5.7000000000000002E-3</v>
      </c>
      <c r="I27" s="91">
        <v>8.5000000000000006E-3</v>
      </c>
      <c r="J27" s="91">
        <v>8.5000000000000006E-3</v>
      </c>
      <c r="K27" s="91">
        <v>8.5000000000000006E-3</v>
      </c>
      <c r="L27" s="91">
        <v>8.5000000000000006E-3</v>
      </c>
      <c r="M27" s="91">
        <v>8.5000000000000006E-3</v>
      </c>
      <c r="N27" s="91">
        <v>8.5000000000000006E-3</v>
      </c>
      <c r="O27" s="91">
        <v>8.5000000000000006E-3</v>
      </c>
      <c r="P27" s="91">
        <v>8.5000000000000006E-3</v>
      </c>
      <c r="Q27" s="91">
        <v>8.5000000000000006E-3</v>
      </c>
      <c r="R27" s="91">
        <v>8.5000000000000006E-3</v>
      </c>
      <c r="S27" s="91">
        <v>8.5000000000000006E-3</v>
      </c>
      <c r="T27" s="91">
        <v>8.5000000000000006E-3</v>
      </c>
      <c r="U27" s="91">
        <v>8.5000000000000006E-3</v>
      </c>
      <c r="V27" s="91"/>
      <c r="W27" s="91">
        <v>1.7999999999999999E-2</v>
      </c>
      <c r="X27" s="91">
        <v>1.7999999999999999E-2</v>
      </c>
      <c r="Y27" s="91">
        <v>1.7999999999999999E-2</v>
      </c>
      <c r="Z27" s="91">
        <v>1.7999999999999999E-2</v>
      </c>
      <c r="AA27" s="91">
        <v>1.7999999999999999E-2</v>
      </c>
      <c r="AB27" s="91">
        <v>1.7999999999999999E-2</v>
      </c>
      <c r="AC27" s="91">
        <v>1.7999999999999999E-2</v>
      </c>
      <c r="AD27" s="91">
        <v>1.7999999999999999E-2</v>
      </c>
      <c r="AE27" s="91">
        <v>1.7999999999999999E-2</v>
      </c>
    </row>
    <row r="28" spans="1:31" x14ac:dyDescent="0.25">
      <c r="A28" s="2" t="s">
        <v>2</v>
      </c>
      <c r="B28" s="440" t="s">
        <v>380</v>
      </c>
      <c r="C28" s="373"/>
      <c r="D28" s="92"/>
      <c r="E28" s="92">
        <v>4.1571999999999998E-2</v>
      </c>
      <c r="F28" s="92">
        <v>4.1571999999999998E-2</v>
      </c>
      <c r="G28" s="92">
        <v>4.1571999999999998E-2</v>
      </c>
      <c r="H28" s="92">
        <v>4.1571999999999998E-2</v>
      </c>
      <c r="I28" s="92">
        <v>4.1571999999999998E-2</v>
      </c>
      <c r="J28" s="92">
        <v>4.1571999999999998E-2</v>
      </c>
      <c r="K28" s="92">
        <v>4.1571999999999998E-2</v>
      </c>
      <c r="L28" s="92">
        <v>4.1571999999999998E-2</v>
      </c>
      <c r="M28" s="92">
        <v>4.1571999999999998E-2</v>
      </c>
      <c r="N28" s="92">
        <v>4.1571999999999998E-2</v>
      </c>
      <c r="O28" s="92">
        <v>4.1571999999999998E-2</v>
      </c>
      <c r="P28" s="92">
        <v>4.1571999999999998E-2</v>
      </c>
      <c r="Q28" s="92">
        <v>4.1571999999999998E-2</v>
      </c>
      <c r="R28" s="92">
        <v>4.1571999999999998E-2</v>
      </c>
      <c r="S28" s="92">
        <v>4.1571999999999998E-2</v>
      </c>
      <c r="T28" s="92">
        <v>4.1571999999999998E-2</v>
      </c>
      <c r="U28" s="92">
        <v>4.1571999999999998E-2</v>
      </c>
      <c r="V28" s="92"/>
      <c r="W28" s="92">
        <v>4.1571999999999998E-2</v>
      </c>
      <c r="X28" s="92">
        <v>4.1571999999999998E-2</v>
      </c>
      <c r="Y28" s="92">
        <v>4.1571999999999998E-2</v>
      </c>
      <c r="Z28" s="92">
        <v>4.1571999999999998E-2</v>
      </c>
      <c r="AA28" s="92">
        <v>4.1571999999999998E-2</v>
      </c>
      <c r="AB28" s="92">
        <v>4.1571999999999998E-2</v>
      </c>
      <c r="AC28" s="92">
        <v>4.1571999999999998E-2</v>
      </c>
      <c r="AD28" s="92">
        <v>4.1571999999999998E-2</v>
      </c>
      <c r="AE28" s="92">
        <v>4.1571999999999998E-2</v>
      </c>
    </row>
    <row r="29" spans="1:31" x14ac:dyDescent="0.25">
      <c r="A29" s="2" t="s">
        <v>2</v>
      </c>
      <c r="B29" s="439" t="s">
        <v>381</v>
      </c>
      <c r="C29" s="373"/>
      <c r="D29" s="91"/>
      <c r="E29" s="91">
        <v>5.0071999999999998E-2</v>
      </c>
      <c r="F29" s="91">
        <v>5.0071999999999998E-2</v>
      </c>
      <c r="G29" s="91">
        <v>5.0071999999999998E-2</v>
      </c>
      <c r="H29" s="91">
        <v>4.7272000000000002E-2</v>
      </c>
      <c r="I29" s="91">
        <v>5.0071999999999998E-2</v>
      </c>
      <c r="J29" s="91">
        <v>5.0071999999999998E-2</v>
      </c>
      <c r="K29" s="91">
        <v>5.0071999999999998E-2</v>
      </c>
      <c r="L29" s="91">
        <v>5.0071999999999998E-2</v>
      </c>
      <c r="M29" s="91">
        <v>5.0071999999999998E-2</v>
      </c>
      <c r="N29" s="91">
        <v>5.0071999999999998E-2</v>
      </c>
      <c r="O29" s="91">
        <v>5.0071999999999998E-2</v>
      </c>
      <c r="P29" s="91">
        <v>5.0071999999999998E-2</v>
      </c>
      <c r="Q29" s="91">
        <v>5.0071999999999998E-2</v>
      </c>
      <c r="R29" s="91">
        <v>5.0071999999999998E-2</v>
      </c>
      <c r="S29" s="91">
        <v>5.0071999999999998E-2</v>
      </c>
      <c r="T29" s="91">
        <v>5.0071999999999998E-2</v>
      </c>
      <c r="U29" s="91">
        <v>5.0071999999999998E-2</v>
      </c>
      <c r="V29" s="91"/>
      <c r="W29" s="91">
        <v>5.9572E-2</v>
      </c>
      <c r="X29" s="91">
        <v>5.9572E-2</v>
      </c>
      <c r="Y29" s="91">
        <v>5.9572E-2</v>
      </c>
      <c r="Z29" s="91">
        <v>5.9572E-2</v>
      </c>
      <c r="AA29" s="91">
        <v>5.9572E-2</v>
      </c>
      <c r="AB29" s="91">
        <v>5.9572E-2</v>
      </c>
      <c r="AC29" s="91">
        <v>5.9572E-2</v>
      </c>
      <c r="AD29" s="91">
        <v>5.9572E-2</v>
      </c>
      <c r="AE29" s="91">
        <v>5.9572E-2</v>
      </c>
    </row>
  </sheetData>
  <sheetProtection algorithmName="SHA-512" hashValue="SfcwCplUuY59hP6dS/K/JdVSB/wYAeDVhpB6lM+TSfuIWNNPy+mP7UhSTmZ/qXrex0345epEWa4W+prnCtTdvg==" saltValue="RDFIWHgamvfPoPGYSdBs1w==" spinCount="100000" sheet="1" objects="1" scenarios="1"/>
  <mergeCells count="30">
    <mergeCell ref="A1:B3"/>
    <mergeCell ref="C1:AE1"/>
    <mergeCell ref="C2:AE2"/>
    <mergeCell ref="C3:AE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s>
  <pageMargins left="0.23622047244094491" right="0.23622047244094491" top="0.23622047244094491" bottom="0.23622047244094491" header="0.23622047244094491" footer="0.23622047244094491"/>
  <pageSetup scale="24"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67"/>
  <sheetViews>
    <sheetView showGridLines="0" zoomScaleNormal="100" workbookViewId="0">
      <selection activeCell="D5" sqref="D5:E5"/>
    </sheetView>
  </sheetViews>
  <sheetFormatPr baseColWidth="10" defaultColWidth="9.140625" defaultRowHeight="15" x14ac:dyDescent="0.25"/>
  <cols>
    <col min="1" max="1" width="1.28515625" customWidth="1"/>
    <col min="2" max="2" width="32.28515625" customWidth="1"/>
    <col min="3" max="3" width="39.140625" customWidth="1"/>
    <col min="4" max="4" width="17.85546875" customWidth="1"/>
    <col min="5" max="5" width="12.140625" customWidth="1"/>
    <col min="6" max="6" width="5.5703125" customWidth="1"/>
    <col min="7" max="7" width="15.5703125" customWidth="1"/>
    <col min="8" max="8" width="2.28515625" customWidth="1"/>
    <col min="9" max="9" width="17.85546875" customWidth="1"/>
    <col min="10" max="10" width="0" hidden="1" customWidth="1"/>
    <col min="11" max="11" width="0.42578125" customWidth="1"/>
    <col min="12" max="27" width="20.42578125" customWidth="1"/>
    <col min="28" max="28" width="21.140625" customWidth="1"/>
    <col min="29" max="37" width="20.42578125" customWidth="1"/>
  </cols>
  <sheetData>
    <row r="1" spans="1:37" ht="18" customHeight="1" x14ac:dyDescent="0.25">
      <c r="A1" s="361"/>
      <c r="B1" s="361"/>
      <c r="C1" s="367" t="s">
        <v>0</v>
      </c>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row>
    <row r="2" spans="1:37" ht="18" customHeight="1" x14ac:dyDescent="0.25">
      <c r="A2" s="361"/>
      <c r="B2" s="361"/>
      <c r="C2" s="367" t="s">
        <v>1</v>
      </c>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row>
    <row r="3" spans="1:37" ht="18" customHeight="1" x14ac:dyDescent="0.25">
      <c r="A3" s="361"/>
      <c r="B3" s="361"/>
      <c r="C3" s="367" t="s">
        <v>2</v>
      </c>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row>
    <row r="4" spans="1:37" x14ac:dyDescent="0.25">
      <c r="A4" s="6" t="s">
        <v>2</v>
      </c>
      <c r="B4" s="488" t="s">
        <v>2</v>
      </c>
      <c r="C4" s="361"/>
      <c r="D4" s="489" t="s">
        <v>2</v>
      </c>
      <c r="E4" s="361"/>
      <c r="F4" s="362" t="s">
        <v>2</v>
      </c>
      <c r="G4" s="361"/>
      <c r="H4" s="490" t="s">
        <v>2</v>
      </c>
      <c r="I4" s="361"/>
      <c r="J4" s="361"/>
      <c r="K4" s="361"/>
      <c r="L4" s="84" t="s">
        <v>2</v>
      </c>
      <c r="M4" s="84" t="s">
        <v>2</v>
      </c>
      <c r="N4" s="84" t="s">
        <v>2</v>
      </c>
      <c r="O4" s="84" t="s">
        <v>2</v>
      </c>
      <c r="P4" s="84" t="s">
        <v>2</v>
      </c>
      <c r="Q4" s="84" t="s">
        <v>2</v>
      </c>
      <c r="R4" s="84" t="s">
        <v>2</v>
      </c>
      <c r="S4" s="84" t="s">
        <v>2</v>
      </c>
      <c r="T4" s="84" t="s">
        <v>2</v>
      </c>
      <c r="U4" s="84" t="s">
        <v>2</v>
      </c>
      <c r="V4" s="84" t="s">
        <v>2</v>
      </c>
      <c r="W4" s="84" t="s">
        <v>2</v>
      </c>
      <c r="X4" s="84" t="s">
        <v>2</v>
      </c>
      <c r="Y4" s="84" t="s">
        <v>2</v>
      </c>
      <c r="Z4" s="84" t="s">
        <v>2</v>
      </c>
      <c r="AA4" s="84" t="s">
        <v>2</v>
      </c>
      <c r="AB4" s="6" t="s">
        <v>2</v>
      </c>
      <c r="AC4" s="84" t="s">
        <v>2</v>
      </c>
      <c r="AD4" s="84" t="s">
        <v>2</v>
      </c>
      <c r="AE4" s="84" t="s">
        <v>2</v>
      </c>
      <c r="AF4" s="84" t="s">
        <v>2</v>
      </c>
      <c r="AG4" s="84" t="s">
        <v>2</v>
      </c>
      <c r="AH4" s="84" t="s">
        <v>2</v>
      </c>
      <c r="AI4" s="84" t="s">
        <v>2</v>
      </c>
      <c r="AJ4" s="84" t="s">
        <v>2</v>
      </c>
      <c r="AK4" s="84" t="s">
        <v>2</v>
      </c>
    </row>
    <row r="5" spans="1:37" x14ac:dyDescent="0.25">
      <c r="A5" s="6" t="s">
        <v>2</v>
      </c>
      <c r="B5" s="488" t="s">
        <v>382</v>
      </c>
      <c r="C5" s="361"/>
      <c r="D5" s="489" t="s">
        <v>2</v>
      </c>
      <c r="E5" s="361"/>
      <c r="F5" s="362" t="s">
        <v>2</v>
      </c>
      <c r="G5" s="361"/>
      <c r="H5" s="490" t="s">
        <v>2</v>
      </c>
      <c r="I5" s="361"/>
      <c r="J5" s="361"/>
      <c r="K5" s="361"/>
      <c r="L5" s="84" t="s">
        <v>2</v>
      </c>
      <c r="M5" s="84" t="s">
        <v>2</v>
      </c>
      <c r="N5" s="84" t="s">
        <v>2</v>
      </c>
      <c r="O5" s="84" t="s">
        <v>2</v>
      </c>
      <c r="P5" s="84" t="s">
        <v>2</v>
      </c>
      <c r="Q5" s="84" t="s">
        <v>2</v>
      </c>
      <c r="R5" s="84" t="s">
        <v>2</v>
      </c>
      <c r="S5" s="84" t="s">
        <v>2</v>
      </c>
      <c r="T5" s="84" t="s">
        <v>2</v>
      </c>
      <c r="U5" s="84" t="s">
        <v>2</v>
      </c>
      <c r="V5" s="84" t="s">
        <v>2</v>
      </c>
      <c r="W5" s="84" t="s">
        <v>2</v>
      </c>
      <c r="X5" s="84" t="s">
        <v>2</v>
      </c>
      <c r="Y5" s="84" t="s">
        <v>2</v>
      </c>
      <c r="Z5" s="84" t="s">
        <v>2</v>
      </c>
      <c r="AA5" s="84" t="s">
        <v>2</v>
      </c>
      <c r="AB5" s="6" t="s">
        <v>2</v>
      </c>
      <c r="AC5" s="84" t="s">
        <v>2</v>
      </c>
      <c r="AD5" s="84" t="s">
        <v>2</v>
      </c>
      <c r="AE5" s="84" t="s">
        <v>2</v>
      </c>
      <c r="AF5" s="84" t="s">
        <v>2</v>
      </c>
      <c r="AG5" s="84" t="s">
        <v>2</v>
      </c>
      <c r="AH5" s="84" t="s">
        <v>2</v>
      </c>
      <c r="AI5" s="84" t="s">
        <v>2</v>
      </c>
      <c r="AJ5" s="84" t="s">
        <v>2</v>
      </c>
      <c r="AK5" s="84" t="s">
        <v>2</v>
      </c>
    </row>
    <row r="6" spans="1:37" x14ac:dyDescent="0.25">
      <c r="A6" s="2" t="s">
        <v>2</v>
      </c>
      <c r="B6" s="416" t="s">
        <v>2</v>
      </c>
      <c r="C6" s="361"/>
      <c r="D6" s="491" t="s">
        <v>2</v>
      </c>
      <c r="E6" s="361"/>
      <c r="F6" s="366" t="s">
        <v>2</v>
      </c>
      <c r="G6" s="361"/>
      <c r="H6" s="459" t="s">
        <v>2</v>
      </c>
      <c r="I6" s="361"/>
      <c r="J6" s="361"/>
      <c r="K6" s="361"/>
      <c r="L6" s="93" t="s">
        <v>2</v>
      </c>
      <c r="M6" s="93" t="s">
        <v>2</v>
      </c>
      <c r="N6" s="93" t="s">
        <v>2</v>
      </c>
      <c r="O6" s="93" t="s">
        <v>2</v>
      </c>
      <c r="P6" s="93" t="s">
        <v>2</v>
      </c>
      <c r="Q6" s="93" t="s">
        <v>2</v>
      </c>
      <c r="R6" s="93" t="s">
        <v>2</v>
      </c>
      <c r="S6" s="93" t="s">
        <v>2</v>
      </c>
      <c r="T6" s="93" t="s">
        <v>2</v>
      </c>
      <c r="U6" s="93" t="s">
        <v>2</v>
      </c>
      <c r="V6" s="93" t="s">
        <v>2</v>
      </c>
      <c r="W6" s="93" t="s">
        <v>2</v>
      </c>
      <c r="X6" s="93" t="s">
        <v>2</v>
      </c>
      <c r="Y6" s="93" t="s">
        <v>2</v>
      </c>
      <c r="Z6" s="93" t="s">
        <v>2</v>
      </c>
      <c r="AA6" s="93" t="s">
        <v>2</v>
      </c>
      <c r="AB6" s="2" t="s">
        <v>2</v>
      </c>
      <c r="AC6" s="93" t="s">
        <v>2</v>
      </c>
      <c r="AD6" s="93" t="s">
        <v>2</v>
      </c>
      <c r="AE6" s="93" t="s">
        <v>2</v>
      </c>
      <c r="AF6" s="93" t="s">
        <v>2</v>
      </c>
      <c r="AG6" s="93" t="s">
        <v>2</v>
      </c>
      <c r="AH6" s="93" t="s">
        <v>2</v>
      </c>
      <c r="AI6" s="93" t="s">
        <v>2</v>
      </c>
      <c r="AJ6" s="93" t="s">
        <v>2</v>
      </c>
      <c r="AK6" s="93" t="s">
        <v>2</v>
      </c>
    </row>
    <row r="7" spans="1:37" ht="18" customHeight="1" x14ac:dyDescent="0.25">
      <c r="A7" s="2" t="s">
        <v>2</v>
      </c>
      <c r="B7" s="480" t="s">
        <v>96</v>
      </c>
      <c r="C7" s="373"/>
      <c r="D7" s="486">
        <v>45016</v>
      </c>
      <c r="E7" s="373"/>
      <c r="F7" s="366" t="s">
        <v>2</v>
      </c>
      <c r="G7" s="361"/>
      <c r="H7" s="459" t="s">
        <v>2</v>
      </c>
      <c r="I7" s="361"/>
      <c r="J7" s="361"/>
      <c r="K7" s="361"/>
      <c r="L7" s="93" t="s">
        <v>2</v>
      </c>
      <c r="M7" s="93" t="s">
        <v>2</v>
      </c>
      <c r="N7" s="93" t="s">
        <v>2</v>
      </c>
      <c r="O7" s="93" t="s">
        <v>2</v>
      </c>
      <c r="P7" s="93" t="s">
        <v>2</v>
      </c>
      <c r="Q7" s="93" t="s">
        <v>2</v>
      </c>
      <c r="R7" s="93" t="s">
        <v>2</v>
      </c>
      <c r="S7" s="93" t="s">
        <v>2</v>
      </c>
      <c r="T7" s="93" t="s">
        <v>2</v>
      </c>
      <c r="U7" s="93" t="s">
        <v>2</v>
      </c>
      <c r="V7" s="93" t="s">
        <v>2</v>
      </c>
      <c r="W7" s="93" t="s">
        <v>2</v>
      </c>
      <c r="X7" s="93" t="s">
        <v>2</v>
      </c>
      <c r="Y7" s="93" t="s">
        <v>2</v>
      </c>
      <c r="Z7" s="93" t="s">
        <v>2</v>
      </c>
      <c r="AA7" s="93" t="s">
        <v>2</v>
      </c>
      <c r="AB7" s="2" t="s">
        <v>2</v>
      </c>
      <c r="AC7" s="93" t="s">
        <v>2</v>
      </c>
      <c r="AD7" s="93" t="s">
        <v>2</v>
      </c>
      <c r="AE7" s="93" t="s">
        <v>2</v>
      </c>
      <c r="AF7" s="93" t="s">
        <v>2</v>
      </c>
      <c r="AG7" s="93" t="s">
        <v>2</v>
      </c>
      <c r="AH7" s="93" t="s">
        <v>2</v>
      </c>
      <c r="AI7" s="93" t="s">
        <v>2</v>
      </c>
      <c r="AJ7" s="93" t="s">
        <v>2</v>
      </c>
      <c r="AK7" s="93" t="s">
        <v>2</v>
      </c>
    </row>
    <row r="8" spans="1:37" ht="18" customHeight="1" x14ac:dyDescent="0.25">
      <c r="A8" s="94" t="s">
        <v>2</v>
      </c>
      <c r="B8" s="483" t="s">
        <v>88</v>
      </c>
      <c r="C8" s="373"/>
      <c r="D8" s="487" t="s">
        <v>89</v>
      </c>
      <c r="E8" s="373"/>
      <c r="F8" s="366" t="s">
        <v>2</v>
      </c>
      <c r="G8" s="361"/>
      <c r="H8" s="459" t="s">
        <v>2</v>
      </c>
      <c r="I8" s="361"/>
      <c r="J8" s="361"/>
      <c r="K8" s="361"/>
      <c r="L8" s="93" t="s">
        <v>2</v>
      </c>
      <c r="M8" s="93" t="s">
        <v>2</v>
      </c>
      <c r="N8" s="93" t="s">
        <v>2</v>
      </c>
      <c r="O8" s="93" t="s">
        <v>2</v>
      </c>
      <c r="P8" s="93" t="s">
        <v>2</v>
      </c>
      <c r="Q8" s="93" t="s">
        <v>2</v>
      </c>
      <c r="R8" s="93" t="s">
        <v>2</v>
      </c>
      <c r="S8" s="93" t="s">
        <v>2</v>
      </c>
      <c r="T8" s="93" t="s">
        <v>2</v>
      </c>
      <c r="U8" s="93" t="s">
        <v>2</v>
      </c>
      <c r="V8" s="93" t="s">
        <v>2</v>
      </c>
      <c r="W8" s="93" t="s">
        <v>2</v>
      </c>
      <c r="X8" s="93" t="s">
        <v>2</v>
      </c>
      <c r="Y8" s="93" t="s">
        <v>2</v>
      </c>
      <c r="Z8" s="93" t="s">
        <v>2</v>
      </c>
      <c r="AA8" s="93" t="s">
        <v>2</v>
      </c>
      <c r="AB8" s="2" t="s">
        <v>2</v>
      </c>
      <c r="AC8" s="93" t="s">
        <v>2</v>
      </c>
      <c r="AD8" s="93" t="s">
        <v>2</v>
      </c>
      <c r="AE8" s="93" t="s">
        <v>2</v>
      </c>
      <c r="AF8" s="93" t="s">
        <v>2</v>
      </c>
      <c r="AG8" s="93" t="s">
        <v>2</v>
      </c>
      <c r="AH8" s="93" t="s">
        <v>2</v>
      </c>
      <c r="AI8" s="93" t="s">
        <v>2</v>
      </c>
      <c r="AJ8" s="93" t="s">
        <v>2</v>
      </c>
      <c r="AK8" s="93" t="s">
        <v>2</v>
      </c>
    </row>
    <row r="9" spans="1:37" ht="18.75" customHeight="1" x14ac:dyDescent="0.25">
      <c r="A9" s="2" t="s">
        <v>2</v>
      </c>
      <c r="B9" s="480" t="s">
        <v>383</v>
      </c>
      <c r="C9" s="373"/>
      <c r="D9" s="481" t="s">
        <v>384</v>
      </c>
      <c r="E9" s="373"/>
      <c r="F9" s="366" t="s">
        <v>2</v>
      </c>
      <c r="G9" s="361"/>
      <c r="H9" s="459" t="s">
        <v>2</v>
      </c>
      <c r="I9" s="361"/>
      <c r="J9" s="361"/>
      <c r="K9" s="361"/>
      <c r="L9" s="93" t="s">
        <v>2</v>
      </c>
      <c r="M9" s="93" t="s">
        <v>2</v>
      </c>
      <c r="N9" s="93" t="s">
        <v>2</v>
      </c>
      <c r="O9" s="93" t="s">
        <v>2</v>
      </c>
      <c r="P9" s="93" t="s">
        <v>2</v>
      </c>
      <c r="Q9" s="93" t="s">
        <v>2</v>
      </c>
      <c r="R9" s="93" t="s">
        <v>2</v>
      </c>
      <c r="S9" s="93" t="s">
        <v>2</v>
      </c>
      <c r="T9" s="93" t="s">
        <v>2</v>
      </c>
      <c r="U9" s="93" t="s">
        <v>2</v>
      </c>
      <c r="V9" s="93" t="s">
        <v>2</v>
      </c>
      <c r="W9" s="93" t="s">
        <v>2</v>
      </c>
      <c r="X9" s="93" t="s">
        <v>2</v>
      </c>
      <c r="Y9" s="93" t="s">
        <v>2</v>
      </c>
      <c r="Z9" s="93" t="s">
        <v>2</v>
      </c>
      <c r="AA9" s="93" t="s">
        <v>2</v>
      </c>
      <c r="AB9" s="2" t="s">
        <v>2</v>
      </c>
      <c r="AC9" s="93" t="s">
        <v>2</v>
      </c>
      <c r="AD9" s="93" t="s">
        <v>2</v>
      </c>
      <c r="AE9" s="93" t="s">
        <v>2</v>
      </c>
      <c r="AF9" s="93" t="s">
        <v>2</v>
      </c>
      <c r="AG9" s="93" t="s">
        <v>2</v>
      </c>
      <c r="AH9" s="93" t="s">
        <v>2</v>
      </c>
      <c r="AI9" s="93" t="s">
        <v>2</v>
      </c>
      <c r="AJ9" s="93" t="s">
        <v>2</v>
      </c>
      <c r="AK9" s="93" t="s">
        <v>2</v>
      </c>
    </row>
    <row r="10" spans="1:37" ht="18" customHeight="1" x14ac:dyDescent="0.25">
      <c r="A10" s="94" t="s">
        <v>2</v>
      </c>
      <c r="B10" s="483" t="s">
        <v>106</v>
      </c>
      <c r="C10" s="373"/>
      <c r="D10" s="485">
        <v>29</v>
      </c>
      <c r="E10" s="373"/>
      <c r="F10" s="366" t="s">
        <v>2</v>
      </c>
      <c r="G10" s="361"/>
      <c r="H10" s="459" t="s">
        <v>2</v>
      </c>
      <c r="I10" s="361"/>
      <c r="J10" s="361"/>
      <c r="K10" s="361"/>
      <c r="L10" s="93" t="s">
        <v>2</v>
      </c>
      <c r="M10" s="93" t="s">
        <v>2</v>
      </c>
      <c r="N10" s="93" t="s">
        <v>2</v>
      </c>
      <c r="O10" s="93" t="s">
        <v>2</v>
      </c>
      <c r="P10" s="93" t="s">
        <v>2</v>
      </c>
      <c r="Q10" s="93" t="s">
        <v>2</v>
      </c>
      <c r="R10" s="93" t="s">
        <v>2</v>
      </c>
      <c r="S10" s="93" t="s">
        <v>2</v>
      </c>
      <c r="T10" s="93" t="s">
        <v>2</v>
      </c>
      <c r="U10" s="93" t="s">
        <v>2</v>
      </c>
      <c r="V10" s="93" t="s">
        <v>2</v>
      </c>
      <c r="W10" s="93" t="s">
        <v>2</v>
      </c>
      <c r="X10" s="93" t="s">
        <v>2</v>
      </c>
      <c r="Y10" s="93" t="s">
        <v>2</v>
      </c>
      <c r="Z10" s="93" t="s">
        <v>2</v>
      </c>
      <c r="AA10" s="93" t="s">
        <v>2</v>
      </c>
      <c r="AB10" s="2" t="s">
        <v>2</v>
      </c>
      <c r="AC10" s="93" t="s">
        <v>2</v>
      </c>
      <c r="AD10" s="93" t="s">
        <v>2</v>
      </c>
      <c r="AE10" s="93" t="s">
        <v>2</v>
      </c>
      <c r="AF10" s="93" t="s">
        <v>2</v>
      </c>
      <c r="AG10" s="93" t="s">
        <v>2</v>
      </c>
      <c r="AH10" s="93" t="s">
        <v>2</v>
      </c>
      <c r="AI10" s="93" t="s">
        <v>2</v>
      </c>
      <c r="AJ10" s="93" t="s">
        <v>2</v>
      </c>
      <c r="AK10" s="93" t="s">
        <v>2</v>
      </c>
    </row>
    <row r="11" spans="1:37" ht="18.75" customHeight="1" x14ac:dyDescent="0.25">
      <c r="A11" s="2" t="s">
        <v>2</v>
      </c>
      <c r="B11" s="480" t="s">
        <v>385</v>
      </c>
      <c r="C11" s="373"/>
      <c r="D11" s="481" t="s">
        <v>386</v>
      </c>
      <c r="E11" s="373"/>
      <c r="F11" s="366" t="s">
        <v>2</v>
      </c>
      <c r="G11" s="361"/>
      <c r="H11" s="459" t="s">
        <v>2</v>
      </c>
      <c r="I11" s="361"/>
      <c r="J11" s="361"/>
      <c r="K11" s="361"/>
      <c r="L11" s="93" t="s">
        <v>2</v>
      </c>
      <c r="M11" s="93" t="s">
        <v>2</v>
      </c>
      <c r="N11" s="93" t="s">
        <v>2</v>
      </c>
      <c r="O11" s="93" t="s">
        <v>2</v>
      </c>
      <c r="P11" s="93" t="s">
        <v>2</v>
      </c>
      <c r="Q11" s="93" t="s">
        <v>2</v>
      </c>
      <c r="R11" s="93" t="s">
        <v>2</v>
      </c>
      <c r="S11" s="93" t="s">
        <v>2</v>
      </c>
      <c r="T11" s="93" t="s">
        <v>2</v>
      </c>
      <c r="U11" s="93" t="s">
        <v>2</v>
      </c>
      <c r="V11" s="93" t="s">
        <v>2</v>
      </c>
      <c r="W11" s="93" t="s">
        <v>2</v>
      </c>
      <c r="X11" s="93" t="s">
        <v>2</v>
      </c>
      <c r="Y11" s="93" t="s">
        <v>2</v>
      </c>
      <c r="Z11" s="93" t="s">
        <v>2</v>
      </c>
      <c r="AA11" s="93" t="s">
        <v>2</v>
      </c>
      <c r="AB11" s="2" t="s">
        <v>2</v>
      </c>
      <c r="AC11" s="93" t="s">
        <v>2</v>
      </c>
      <c r="AD11" s="93" t="s">
        <v>2</v>
      </c>
      <c r="AE11" s="93" t="s">
        <v>2</v>
      </c>
      <c r="AF11" s="93" t="s">
        <v>2</v>
      </c>
      <c r="AG11" s="93" t="s">
        <v>2</v>
      </c>
      <c r="AH11" s="93" t="s">
        <v>2</v>
      </c>
      <c r="AI11" s="93" t="s">
        <v>2</v>
      </c>
      <c r="AJ11" s="93" t="s">
        <v>2</v>
      </c>
      <c r="AK11" s="93" t="s">
        <v>2</v>
      </c>
    </row>
    <row r="12" spans="1:37" ht="18" customHeight="1" x14ac:dyDescent="0.25">
      <c r="A12" s="94" t="s">
        <v>2</v>
      </c>
      <c r="B12" s="483" t="s">
        <v>387</v>
      </c>
      <c r="C12" s="373"/>
      <c r="D12" s="484">
        <v>4.1571999999999998E-2</v>
      </c>
      <c r="E12" s="373"/>
      <c r="F12" s="366" t="s">
        <v>2</v>
      </c>
      <c r="G12" s="361"/>
      <c r="H12" s="459" t="s">
        <v>2</v>
      </c>
      <c r="I12" s="361"/>
      <c r="J12" s="361"/>
      <c r="K12" s="361"/>
      <c r="L12" s="93" t="s">
        <v>2</v>
      </c>
      <c r="M12" s="93" t="s">
        <v>2</v>
      </c>
      <c r="N12" s="93" t="s">
        <v>2</v>
      </c>
      <c r="O12" s="93" t="s">
        <v>2</v>
      </c>
      <c r="P12" s="93" t="s">
        <v>2</v>
      </c>
      <c r="Q12" s="93" t="s">
        <v>2</v>
      </c>
      <c r="R12" s="93" t="s">
        <v>2</v>
      </c>
      <c r="S12" s="93" t="s">
        <v>2</v>
      </c>
      <c r="T12" s="93" t="s">
        <v>2</v>
      </c>
      <c r="U12" s="93" t="s">
        <v>2</v>
      </c>
      <c r="V12" s="93" t="s">
        <v>2</v>
      </c>
      <c r="W12" s="93" t="s">
        <v>2</v>
      </c>
      <c r="X12" s="93" t="s">
        <v>2</v>
      </c>
      <c r="Y12" s="93" t="s">
        <v>2</v>
      </c>
      <c r="Z12" s="93" t="s">
        <v>2</v>
      </c>
      <c r="AA12" s="93" t="s">
        <v>2</v>
      </c>
      <c r="AB12" s="2" t="s">
        <v>2</v>
      </c>
      <c r="AC12" s="93" t="s">
        <v>2</v>
      </c>
      <c r="AD12" s="93" t="s">
        <v>2</v>
      </c>
      <c r="AE12" s="93" t="s">
        <v>2</v>
      </c>
      <c r="AF12" s="93" t="s">
        <v>2</v>
      </c>
      <c r="AG12" s="93" t="s">
        <v>2</v>
      </c>
      <c r="AH12" s="93" t="s">
        <v>2</v>
      </c>
      <c r="AI12" s="93" t="s">
        <v>2</v>
      </c>
      <c r="AJ12" s="93" t="s">
        <v>2</v>
      </c>
      <c r="AK12" s="93" t="s">
        <v>2</v>
      </c>
    </row>
    <row r="13" spans="1:37" ht="18" customHeight="1" x14ac:dyDescent="0.25">
      <c r="A13" s="2" t="s">
        <v>2</v>
      </c>
      <c r="B13" s="480" t="s">
        <v>377</v>
      </c>
      <c r="C13" s="373"/>
      <c r="D13" s="481" t="s">
        <v>378</v>
      </c>
      <c r="E13" s="373"/>
      <c r="F13" s="482" t="s">
        <v>2</v>
      </c>
      <c r="G13" s="361"/>
      <c r="H13" s="459" t="s">
        <v>2</v>
      </c>
      <c r="I13" s="361"/>
      <c r="J13" s="361"/>
      <c r="K13" s="361"/>
      <c r="L13" s="93" t="s">
        <v>2</v>
      </c>
      <c r="M13" s="93" t="s">
        <v>2</v>
      </c>
      <c r="N13" s="93" t="s">
        <v>2</v>
      </c>
      <c r="O13" s="93" t="s">
        <v>2</v>
      </c>
      <c r="P13" s="93" t="s">
        <v>2</v>
      </c>
      <c r="Q13" s="93" t="s">
        <v>2</v>
      </c>
      <c r="R13" s="93" t="s">
        <v>2</v>
      </c>
      <c r="S13" s="93" t="s">
        <v>2</v>
      </c>
      <c r="T13" s="93" t="s">
        <v>2</v>
      </c>
      <c r="U13" s="93" t="s">
        <v>2</v>
      </c>
      <c r="V13" s="93" t="s">
        <v>2</v>
      </c>
      <c r="W13" s="93" t="s">
        <v>2</v>
      </c>
      <c r="X13" s="93" t="s">
        <v>2</v>
      </c>
      <c r="Y13" s="93" t="s">
        <v>2</v>
      </c>
      <c r="Z13" s="93" t="s">
        <v>2</v>
      </c>
      <c r="AA13" s="93" t="s">
        <v>2</v>
      </c>
      <c r="AB13" s="95" t="s">
        <v>2</v>
      </c>
      <c r="AC13" s="93" t="s">
        <v>2</v>
      </c>
      <c r="AD13" s="93" t="s">
        <v>2</v>
      </c>
      <c r="AE13" s="93" t="s">
        <v>2</v>
      </c>
      <c r="AF13" s="93" t="s">
        <v>2</v>
      </c>
      <c r="AG13" s="93" t="s">
        <v>2</v>
      </c>
      <c r="AH13" s="93" t="s">
        <v>2</v>
      </c>
      <c r="AI13" s="93" t="s">
        <v>2</v>
      </c>
      <c r="AJ13" s="93" t="s">
        <v>2</v>
      </c>
      <c r="AK13" s="93" t="s">
        <v>2</v>
      </c>
    </row>
    <row r="14" spans="1:37" ht="18" customHeight="1" x14ac:dyDescent="0.25">
      <c r="A14" s="2" t="s">
        <v>2</v>
      </c>
      <c r="B14" s="366" t="s">
        <v>2</v>
      </c>
      <c r="C14" s="361"/>
      <c r="D14" s="366" t="s">
        <v>2</v>
      </c>
      <c r="E14" s="361"/>
      <c r="F14" s="366" t="s">
        <v>2</v>
      </c>
      <c r="G14" s="361"/>
      <c r="H14" s="459" t="s">
        <v>2</v>
      </c>
      <c r="I14" s="361"/>
      <c r="J14" s="361"/>
      <c r="K14" s="361"/>
      <c r="L14" s="93" t="s">
        <v>2</v>
      </c>
      <c r="M14" s="93" t="s">
        <v>2</v>
      </c>
      <c r="N14" s="93" t="s">
        <v>2</v>
      </c>
      <c r="O14" s="93" t="s">
        <v>2</v>
      </c>
      <c r="P14" s="93" t="s">
        <v>2</v>
      </c>
      <c r="Q14" s="93" t="s">
        <v>2</v>
      </c>
      <c r="R14" s="93" t="s">
        <v>2</v>
      </c>
      <c r="S14" s="93" t="s">
        <v>2</v>
      </c>
      <c r="T14" s="93" t="s">
        <v>2</v>
      </c>
      <c r="U14" s="93" t="s">
        <v>2</v>
      </c>
      <c r="V14" s="93" t="s">
        <v>2</v>
      </c>
      <c r="W14" s="93" t="s">
        <v>2</v>
      </c>
      <c r="X14" s="93" t="s">
        <v>2</v>
      </c>
      <c r="Y14" s="93" t="s">
        <v>2</v>
      </c>
      <c r="Z14" s="93" t="s">
        <v>2</v>
      </c>
      <c r="AA14" s="93" t="s">
        <v>2</v>
      </c>
      <c r="AB14" s="2" t="s">
        <v>2</v>
      </c>
      <c r="AC14" s="93" t="s">
        <v>2</v>
      </c>
      <c r="AD14" s="93" t="s">
        <v>2</v>
      </c>
      <c r="AE14" s="93" t="s">
        <v>2</v>
      </c>
      <c r="AF14" s="93" t="s">
        <v>2</v>
      </c>
      <c r="AG14" s="93" t="s">
        <v>2</v>
      </c>
      <c r="AH14" s="93" t="s">
        <v>2</v>
      </c>
      <c r="AI14" s="93" t="s">
        <v>2</v>
      </c>
      <c r="AJ14" s="93" t="s">
        <v>2</v>
      </c>
      <c r="AK14" s="93" t="s">
        <v>2</v>
      </c>
    </row>
    <row r="15" spans="1:37" ht="18" customHeight="1" x14ac:dyDescent="0.25">
      <c r="A15" s="2" t="s">
        <v>2</v>
      </c>
      <c r="B15" s="366" t="s">
        <v>2</v>
      </c>
      <c r="C15" s="361"/>
      <c r="D15" s="366" t="s">
        <v>2</v>
      </c>
      <c r="E15" s="361"/>
      <c r="F15" s="366" t="s">
        <v>2</v>
      </c>
      <c r="G15" s="361"/>
      <c r="H15" s="459" t="s">
        <v>2</v>
      </c>
      <c r="I15" s="361"/>
      <c r="J15" s="361"/>
      <c r="K15" s="361"/>
      <c r="L15" s="93" t="s">
        <v>2</v>
      </c>
      <c r="M15" s="93" t="s">
        <v>2</v>
      </c>
      <c r="N15" s="93" t="s">
        <v>2</v>
      </c>
      <c r="O15" s="93" t="s">
        <v>2</v>
      </c>
      <c r="P15" s="93" t="s">
        <v>2</v>
      </c>
      <c r="Q15" s="93" t="s">
        <v>2</v>
      </c>
      <c r="R15" s="93" t="s">
        <v>2</v>
      </c>
      <c r="S15" s="93" t="s">
        <v>2</v>
      </c>
      <c r="T15" s="93" t="s">
        <v>2</v>
      </c>
      <c r="U15" s="93" t="s">
        <v>2</v>
      </c>
      <c r="V15" s="93" t="s">
        <v>2</v>
      </c>
      <c r="W15" s="93" t="s">
        <v>2</v>
      </c>
      <c r="X15" s="93" t="s">
        <v>2</v>
      </c>
      <c r="Y15" s="93" t="s">
        <v>2</v>
      </c>
      <c r="Z15" s="93" t="s">
        <v>2</v>
      </c>
      <c r="AA15" s="93" t="s">
        <v>2</v>
      </c>
      <c r="AB15" s="2" t="s">
        <v>2</v>
      </c>
      <c r="AC15" s="93" t="s">
        <v>2</v>
      </c>
      <c r="AD15" s="93" t="s">
        <v>2</v>
      </c>
      <c r="AE15" s="93" t="s">
        <v>2</v>
      </c>
      <c r="AF15" s="93" t="s">
        <v>2</v>
      </c>
      <c r="AG15" s="93" t="s">
        <v>2</v>
      </c>
      <c r="AH15" s="93" t="s">
        <v>2</v>
      </c>
      <c r="AI15" s="93" t="s">
        <v>2</v>
      </c>
      <c r="AJ15" s="93" t="s">
        <v>2</v>
      </c>
      <c r="AK15" s="93" t="s">
        <v>2</v>
      </c>
    </row>
    <row r="16" spans="1:37" ht="18" customHeight="1" x14ac:dyDescent="0.25">
      <c r="A16" s="2" t="s">
        <v>2</v>
      </c>
      <c r="B16" s="442" t="s">
        <v>388</v>
      </c>
      <c r="C16" s="373"/>
      <c r="D16" s="456" t="s">
        <v>115</v>
      </c>
      <c r="E16" s="373"/>
      <c r="F16" s="456" t="s">
        <v>278</v>
      </c>
      <c r="G16" s="373"/>
      <c r="H16" s="456" t="s">
        <v>279</v>
      </c>
      <c r="I16" s="361"/>
      <c r="J16" s="361"/>
      <c r="K16" s="373"/>
      <c r="L16" s="97" t="s">
        <v>280</v>
      </c>
      <c r="M16" s="97" t="s">
        <v>281</v>
      </c>
      <c r="N16" s="97" t="s">
        <v>282</v>
      </c>
      <c r="O16" s="97" t="s">
        <v>283</v>
      </c>
      <c r="P16" s="97" t="s">
        <v>284</v>
      </c>
      <c r="Q16" s="97" t="s">
        <v>285</v>
      </c>
      <c r="R16" s="97" t="s">
        <v>286</v>
      </c>
      <c r="S16" s="97" t="s">
        <v>287</v>
      </c>
      <c r="T16" s="97" t="s">
        <v>288</v>
      </c>
      <c r="U16" s="97" t="s">
        <v>289</v>
      </c>
      <c r="V16" s="97" t="s">
        <v>290</v>
      </c>
      <c r="W16" s="97" t="s">
        <v>291</v>
      </c>
      <c r="X16" s="97" t="s">
        <v>292</v>
      </c>
      <c r="Y16" s="97" t="s">
        <v>293</v>
      </c>
      <c r="Z16" s="97" t="s">
        <v>294</v>
      </c>
      <c r="AA16" s="97" t="s">
        <v>295</v>
      </c>
      <c r="AB16" s="97" t="s">
        <v>296</v>
      </c>
      <c r="AC16" s="97" t="s">
        <v>297</v>
      </c>
      <c r="AD16" s="97" t="s">
        <v>298</v>
      </c>
      <c r="AE16" s="97" t="s">
        <v>299</v>
      </c>
      <c r="AF16" s="97" t="s">
        <v>300</v>
      </c>
      <c r="AG16" s="97" t="s">
        <v>301</v>
      </c>
      <c r="AH16" s="97" t="s">
        <v>302</v>
      </c>
      <c r="AI16" s="97" t="s">
        <v>303</v>
      </c>
      <c r="AJ16" s="97" t="s">
        <v>304</v>
      </c>
      <c r="AK16" s="97" t="s">
        <v>305</v>
      </c>
    </row>
    <row r="17" spans="1:37" ht="18" customHeight="1" x14ac:dyDescent="0.25">
      <c r="A17" s="2" t="s">
        <v>2</v>
      </c>
      <c r="B17" s="447" t="s">
        <v>389</v>
      </c>
      <c r="C17" s="373"/>
      <c r="D17" s="478">
        <v>21116261.780000001</v>
      </c>
      <c r="E17" s="373"/>
      <c r="F17" s="478">
        <v>18123511.420000002</v>
      </c>
      <c r="G17" s="373"/>
      <c r="H17" s="478">
        <v>1668906.62</v>
      </c>
      <c r="I17" s="361"/>
      <c r="J17" s="361"/>
      <c r="K17" s="373"/>
      <c r="L17" s="98">
        <v>795664.66</v>
      </c>
      <c r="M17" s="98">
        <v>1690787.4</v>
      </c>
      <c r="N17" s="98">
        <v>619286.77</v>
      </c>
      <c r="O17" s="98">
        <v>397832.33</v>
      </c>
      <c r="P17" s="98">
        <v>795664.66</v>
      </c>
      <c r="Q17" s="98">
        <v>795664.66</v>
      </c>
      <c r="R17" s="98">
        <v>1768364.7</v>
      </c>
      <c r="S17" s="98">
        <v>1927497.63</v>
      </c>
      <c r="T17" s="98">
        <v>1658165.15</v>
      </c>
      <c r="U17" s="98">
        <v>943658.28</v>
      </c>
      <c r="V17" s="98">
        <v>159132.93</v>
      </c>
      <c r="W17" s="98">
        <v>1466807.8</v>
      </c>
      <c r="X17" s="98">
        <v>981850.19</v>
      </c>
      <c r="Y17" s="98">
        <v>727237.5</v>
      </c>
      <c r="Z17" s="98">
        <v>1392413.15</v>
      </c>
      <c r="AA17" s="98">
        <v>334576.99</v>
      </c>
      <c r="AB17" s="98">
        <v>2992750.36</v>
      </c>
      <c r="AC17" s="98">
        <v>665476.36</v>
      </c>
      <c r="AD17" s="98">
        <v>131107.35999999999</v>
      </c>
      <c r="AE17" s="98">
        <v>418407.61</v>
      </c>
      <c r="AF17" s="98">
        <v>473.31</v>
      </c>
      <c r="AG17" s="98">
        <v>303392.84999999998</v>
      </c>
      <c r="AH17" s="98">
        <v>325165.19</v>
      </c>
      <c r="AI17" s="98">
        <v>694821.69</v>
      </c>
      <c r="AJ17" s="98">
        <v>117854.63</v>
      </c>
      <c r="AK17" s="98">
        <v>336051.36</v>
      </c>
    </row>
    <row r="18" spans="1:37" ht="18" customHeight="1" x14ac:dyDescent="0.25">
      <c r="A18" s="2" t="s">
        <v>2</v>
      </c>
      <c r="B18" s="445" t="s">
        <v>390</v>
      </c>
      <c r="C18" s="373"/>
      <c r="D18" s="479">
        <v>21116261.780000001</v>
      </c>
      <c r="E18" s="373"/>
      <c r="F18" s="479">
        <v>18123511.420000002</v>
      </c>
      <c r="G18" s="373"/>
      <c r="H18" s="479">
        <v>1668906.62</v>
      </c>
      <c r="I18" s="361"/>
      <c r="J18" s="361"/>
      <c r="K18" s="373"/>
      <c r="L18" s="99">
        <v>795664.66</v>
      </c>
      <c r="M18" s="99">
        <v>1690787.4</v>
      </c>
      <c r="N18" s="99">
        <v>619286.77</v>
      </c>
      <c r="O18" s="99">
        <v>397832.33</v>
      </c>
      <c r="P18" s="99">
        <v>795664.66</v>
      </c>
      <c r="Q18" s="99">
        <v>795664.66</v>
      </c>
      <c r="R18" s="99">
        <v>1768364.7</v>
      </c>
      <c r="S18" s="99">
        <v>1927497.63</v>
      </c>
      <c r="T18" s="99">
        <v>1658165.15</v>
      </c>
      <c r="U18" s="99">
        <v>943658.28</v>
      </c>
      <c r="V18" s="99">
        <v>159132.93</v>
      </c>
      <c r="W18" s="99">
        <v>1466807.8</v>
      </c>
      <c r="X18" s="99">
        <v>981850.19</v>
      </c>
      <c r="Y18" s="99">
        <v>727237.5</v>
      </c>
      <c r="Z18" s="99">
        <v>1392413.15</v>
      </c>
      <c r="AA18" s="99">
        <v>334576.99</v>
      </c>
      <c r="AB18" s="99">
        <v>2992750.36</v>
      </c>
      <c r="AC18" s="99">
        <v>665476.36</v>
      </c>
      <c r="AD18" s="99">
        <v>131107.35999999999</v>
      </c>
      <c r="AE18" s="99">
        <v>418407.61</v>
      </c>
      <c r="AF18" s="99">
        <v>473.31</v>
      </c>
      <c r="AG18" s="99">
        <v>303392.84999999998</v>
      </c>
      <c r="AH18" s="99">
        <v>325165.19</v>
      </c>
      <c r="AI18" s="99">
        <v>694821.69</v>
      </c>
      <c r="AJ18" s="99">
        <v>117854.63</v>
      </c>
      <c r="AK18" s="99">
        <v>336051.36</v>
      </c>
    </row>
    <row r="19" spans="1:37" ht="18" customHeight="1" x14ac:dyDescent="0.25">
      <c r="A19" s="2" t="s">
        <v>2</v>
      </c>
      <c r="B19" s="366" t="s">
        <v>2</v>
      </c>
      <c r="C19" s="361"/>
      <c r="D19" s="366" t="s">
        <v>2</v>
      </c>
      <c r="E19" s="361"/>
      <c r="F19" s="366" t="s">
        <v>2</v>
      </c>
      <c r="G19" s="361"/>
      <c r="H19" s="459" t="s">
        <v>2</v>
      </c>
      <c r="I19" s="361"/>
      <c r="J19" s="361"/>
      <c r="K19" s="361"/>
      <c r="L19" s="93" t="s">
        <v>2</v>
      </c>
      <c r="M19" s="93" t="s">
        <v>2</v>
      </c>
      <c r="N19" s="93" t="s">
        <v>2</v>
      </c>
      <c r="O19" s="93" t="s">
        <v>2</v>
      </c>
      <c r="P19" s="93" t="s">
        <v>2</v>
      </c>
      <c r="Q19" s="93" t="s">
        <v>2</v>
      </c>
      <c r="R19" s="93" t="s">
        <v>2</v>
      </c>
      <c r="S19" s="93" t="s">
        <v>2</v>
      </c>
      <c r="T19" s="93" t="s">
        <v>2</v>
      </c>
      <c r="U19" s="93" t="s">
        <v>2</v>
      </c>
      <c r="V19" s="93" t="s">
        <v>2</v>
      </c>
      <c r="W19" s="93" t="s">
        <v>2</v>
      </c>
      <c r="X19" s="93" t="s">
        <v>2</v>
      </c>
      <c r="Y19" s="93" t="s">
        <v>2</v>
      </c>
      <c r="Z19" s="93" t="s">
        <v>2</v>
      </c>
      <c r="AA19" s="93" t="s">
        <v>2</v>
      </c>
      <c r="AB19" s="2" t="s">
        <v>2</v>
      </c>
      <c r="AC19" s="93" t="s">
        <v>2</v>
      </c>
      <c r="AD19" s="93" t="s">
        <v>2</v>
      </c>
      <c r="AE19" s="93" t="s">
        <v>2</v>
      </c>
      <c r="AF19" s="93" t="s">
        <v>2</v>
      </c>
      <c r="AG19" s="93" t="s">
        <v>2</v>
      </c>
      <c r="AH19" s="93" t="s">
        <v>2</v>
      </c>
      <c r="AI19" s="93" t="s">
        <v>2</v>
      </c>
      <c r="AJ19" s="93" t="s">
        <v>2</v>
      </c>
      <c r="AK19" s="93" t="s">
        <v>2</v>
      </c>
    </row>
    <row r="20" spans="1:37" ht="18" customHeight="1" x14ac:dyDescent="0.25">
      <c r="A20" s="2" t="s">
        <v>2</v>
      </c>
      <c r="B20" s="442" t="s">
        <v>391</v>
      </c>
      <c r="C20" s="373"/>
      <c r="D20" s="456" t="s">
        <v>115</v>
      </c>
      <c r="E20" s="373"/>
      <c r="F20" s="456" t="s">
        <v>278</v>
      </c>
      <c r="G20" s="373"/>
      <c r="H20" s="456" t="s">
        <v>279</v>
      </c>
      <c r="I20" s="361"/>
      <c r="J20" s="361"/>
      <c r="K20" s="373"/>
      <c r="L20" s="97" t="s">
        <v>280</v>
      </c>
      <c r="M20" s="97" t="s">
        <v>281</v>
      </c>
      <c r="N20" s="97" t="s">
        <v>282</v>
      </c>
      <c r="O20" s="97" t="s">
        <v>283</v>
      </c>
      <c r="P20" s="97" t="s">
        <v>284</v>
      </c>
      <c r="Q20" s="97" t="s">
        <v>285</v>
      </c>
      <c r="R20" s="97" t="s">
        <v>286</v>
      </c>
      <c r="S20" s="97" t="s">
        <v>287</v>
      </c>
      <c r="T20" s="97" t="s">
        <v>288</v>
      </c>
      <c r="U20" s="97" t="s">
        <v>289</v>
      </c>
      <c r="V20" s="97" t="s">
        <v>290</v>
      </c>
      <c r="W20" s="97" t="s">
        <v>291</v>
      </c>
      <c r="X20" s="97" t="s">
        <v>292</v>
      </c>
      <c r="Y20" s="97" t="s">
        <v>293</v>
      </c>
      <c r="Z20" s="97" t="s">
        <v>294</v>
      </c>
      <c r="AA20" s="97" t="s">
        <v>295</v>
      </c>
      <c r="AB20" s="97" t="s">
        <v>296</v>
      </c>
      <c r="AC20" s="97" t="s">
        <v>297</v>
      </c>
      <c r="AD20" s="97" t="s">
        <v>298</v>
      </c>
      <c r="AE20" s="97" t="s">
        <v>299</v>
      </c>
      <c r="AF20" s="97" t="s">
        <v>300</v>
      </c>
      <c r="AG20" s="97" t="s">
        <v>301</v>
      </c>
      <c r="AH20" s="97" t="s">
        <v>302</v>
      </c>
      <c r="AI20" s="97" t="s">
        <v>303</v>
      </c>
      <c r="AJ20" s="97" t="s">
        <v>304</v>
      </c>
      <c r="AK20" s="97" t="s">
        <v>305</v>
      </c>
    </row>
    <row r="21" spans="1:37" ht="18" customHeight="1" x14ac:dyDescent="0.25">
      <c r="A21" s="2" t="s">
        <v>2</v>
      </c>
      <c r="B21" s="447" t="s">
        <v>392</v>
      </c>
      <c r="C21" s="373"/>
      <c r="D21" s="477">
        <v>791436.2</v>
      </c>
      <c r="E21" s="373"/>
      <c r="F21" s="477">
        <v>607164.91</v>
      </c>
      <c r="G21" s="373"/>
      <c r="H21" s="477">
        <v>93292.2</v>
      </c>
      <c r="I21" s="361"/>
      <c r="J21" s="361"/>
      <c r="K21" s="373"/>
      <c r="L21" s="100">
        <v>44477.81</v>
      </c>
      <c r="M21" s="100">
        <v>94515.34</v>
      </c>
      <c r="N21" s="101">
        <v>-404535.72</v>
      </c>
      <c r="O21" s="100">
        <v>22238.9</v>
      </c>
      <c r="P21" s="100">
        <v>44477.81</v>
      </c>
      <c r="Q21" s="100">
        <v>47535.34</v>
      </c>
      <c r="R21" s="100">
        <v>98851.93</v>
      </c>
      <c r="S21" s="100">
        <v>115154.37</v>
      </c>
      <c r="T21" s="100">
        <v>99063.65</v>
      </c>
      <c r="U21" s="100">
        <v>56376.92</v>
      </c>
      <c r="V21" s="100">
        <v>9371.18</v>
      </c>
      <c r="W21" s="100">
        <v>87631.4</v>
      </c>
      <c r="X21" s="100">
        <v>54885.61</v>
      </c>
      <c r="Y21" s="100">
        <v>40652.71</v>
      </c>
      <c r="Z21" s="100">
        <v>83186.850000000006</v>
      </c>
      <c r="AA21" s="100">
        <v>19988.61</v>
      </c>
      <c r="AB21" s="100">
        <v>184271.29</v>
      </c>
      <c r="AC21" s="100">
        <v>40975.08</v>
      </c>
      <c r="AD21" s="100">
        <v>8072.62</v>
      </c>
      <c r="AE21" s="100">
        <v>25762.43</v>
      </c>
      <c r="AF21" s="100">
        <v>29.14</v>
      </c>
      <c r="AG21" s="100">
        <v>18680.669999999998</v>
      </c>
      <c r="AH21" s="100">
        <v>20021.25</v>
      </c>
      <c r="AI21" s="100">
        <v>42781.95</v>
      </c>
      <c r="AJ21" s="100">
        <v>7256.61</v>
      </c>
      <c r="AK21" s="100">
        <v>20691.54</v>
      </c>
    </row>
    <row r="22" spans="1:37" ht="18" customHeight="1" x14ac:dyDescent="0.25">
      <c r="A22" s="2" t="s">
        <v>2</v>
      </c>
      <c r="B22" s="366" t="s">
        <v>2</v>
      </c>
      <c r="C22" s="361"/>
      <c r="D22" s="366" t="s">
        <v>2</v>
      </c>
      <c r="E22" s="361"/>
      <c r="F22" s="366" t="s">
        <v>2</v>
      </c>
      <c r="G22" s="361"/>
      <c r="H22" s="459" t="s">
        <v>2</v>
      </c>
      <c r="I22" s="361"/>
      <c r="J22" s="361"/>
      <c r="K22" s="361"/>
      <c r="L22" s="93" t="s">
        <v>2</v>
      </c>
      <c r="M22" s="93" t="s">
        <v>2</v>
      </c>
      <c r="N22" s="93" t="s">
        <v>2</v>
      </c>
      <c r="O22" s="93" t="s">
        <v>2</v>
      </c>
      <c r="P22" s="93" t="s">
        <v>2</v>
      </c>
      <c r="Q22" s="93" t="s">
        <v>2</v>
      </c>
      <c r="R22" s="93" t="s">
        <v>2</v>
      </c>
      <c r="S22" s="93" t="s">
        <v>2</v>
      </c>
      <c r="T22" s="93" t="s">
        <v>2</v>
      </c>
      <c r="U22" s="93" t="s">
        <v>2</v>
      </c>
      <c r="V22" s="93" t="s">
        <v>2</v>
      </c>
      <c r="W22" s="93" t="s">
        <v>2</v>
      </c>
      <c r="X22" s="93" t="s">
        <v>2</v>
      </c>
      <c r="Y22" s="93" t="s">
        <v>2</v>
      </c>
      <c r="Z22" s="93" t="s">
        <v>2</v>
      </c>
      <c r="AA22" s="93" t="s">
        <v>2</v>
      </c>
      <c r="AB22" s="2" t="s">
        <v>2</v>
      </c>
      <c r="AC22" s="93" t="s">
        <v>2</v>
      </c>
      <c r="AD22" s="93" t="s">
        <v>2</v>
      </c>
      <c r="AE22" s="93" t="s">
        <v>2</v>
      </c>
      <c r="AF22" s="93" t="s">
        <v>2</v>
      </c>
      <c r="AG22" s="93" t="s">
        <v>2</v>
      </c>
      <c r="AH22" s="93" t="s">
        <v>2</v>
      </c>
      <c r="AI22" s="93" t="s">
        <v>2</v>
      </c>
      <c r="AJ22" s="93" t="s">
        <v>2</v>
      </c>
      <c r="AK22" s="93" t="s">
        <v>2</v>
      </c>
    </row>
    <row r="23" spans="1:37" ht="18" customHeight="1" x14ac:dyDescent="0.25">
      <c r="A23" s="2" t="s">
        <v>2</v>
      </c>
      <c r="B23" s="442" t="s">
        <v>393</v>
      </c>
      <c r="C23" s="373"/>
      <c r="D23" s="456" t="s">
        <v>115</v>
      </c>
      <c r="E23" s="373"/>
      <c r="F23" s="456" t="s">
        <v>278</v>
      </c>
      <c r="G23" s="373"/>
      <c r="H23" s="456" t="s">
        <v>279</v>
      </c>
      <c r="I23" s="361"/>
      <c r="J23" s="361"/>
      <c r="K23" s="373"/>
      <c r="L23" s="97" t="s">
        <v>280</v>
      </c>
      <c r="M23" s="97" t="s">
        <v>281</v>
      </c>
      <c r="N23" s="97" t="s">
        <v>282</v>
      </c>
      <c r="O23" s="97" t="s">
        <v>283</v>
      </c>
      <c r="P23" s="97" t="s">
        <v>284</v>
      </c>
      <c r="Q23" s="97" t="s">
        <v>285</v>
      </c>
      <c r="R23" s="97" t="s">
        <v>286</v>
      </c>
      <c r="S23" s="97" t="s">
        <v>287</v>
      </c>
      <c r="T23" s="97" t="s">
        <v>288</v>
      </c>
      <c r="U23" s="97" t="s">
        <v>289</v>
      </c>
      <c r="V23" s="97" t="s">
        <v>290</v>
      </c>
      <c r="W23" s="97" t="s">
        <v>291</v>
      </c>
      <c r="X23" s="97" t="s">
        <v>292</v>
      </c>
      <c r="Y23" s="97" t="s">
        <v>293</v>
      </c>
      <c r="Z23" s="97" t="s">
        <v>294</v>
      </c>
      <c r="AA23" s="97" t="s">
        <v>295</v>
      </c>
      <c r="AB23" s="97" t="s">
        <v>296</v>
      </c>
      <c r="AC23" s="97" t="s">
        <v>297</v>
      </c>
      <c r="AD23" s="97" t="s">
        <v>298</v>
      </c>
      <c r="AE23" s="97" t="s">
        <v>299</v>
      </c>
      <c r="AF23" s="97" t="s">
        <v>300</v>
      </c>
      <c r="AG23" s="97" t="s">
        <v>301</v>
      </c>
      <c r="AH23" s="97" t="s">
        <v>302</v>
      </c>
      <c r="AI23" s="97" t="s">
        <v>303</v>
      </c>
      <c r="AJ23" s="97" t="s">
        <v>304</v>
      </c>
      <c r="AK23" s="97" t="s">
        <v>305</v>
      </c>
    </row>
    <row r="24" spans="1:37" ht="18" customHeight="1" x14ac:dyDescent="0.25">
      <c r="A24" s="2" t="s">
        <v>2</v>
      </c>
      <c r="B24" s="447" t="s">
        <v>394</v>
      </c>
      <c r="C24" s="373"/>
      <c r="D24" s="448">
        <v>0</v>
      </c>
      <c r="E24" s="373"/>
      <c r="F24" s="448">
        <v>0</v>
      </c>
      <c r="G24" s="373"/>
      <c r="H24" s="448">
        <v>0</v>
      </c>
      <c r="I24" s="361"/>
      <c r="J24" s="361"/>
      <c r="K24" s="373"/>
      <c r="L24" s="102">
        <v>0</v>
      </c>
      <c r="M24" s="102">
        <v>0</v>
      </c>
      <c r="N24" s="102">
        <v>0</v>
      </c>
      <c r="O24" s="102">
        <v>0</v>
      </c>
      <c r="P24" s="102">
        <v>0</v>
      </c>
      <c r="Q24" s="102">
        <v>0</v>
      </c>
      <c r="R24" s="102">
        <v>0</v>
      </c>
      <c r="S24" s="102">
        <v>0</v>
      </c>
      <c r="T24" s="102">
        <v>0</v>
      </c>
      <c r="U24" s="102">
        <v>0</v>
      </c>
      <c r="V24" s="102">
        <v>0</v>
      </c>
      <c r="W24" s="102">
        <v>0</v>
      </c>
      <c r="X24" s="102">
        <v>0</v>
      </c>
      <c r="Y24" s="102">
        <v>0</v>
      </c>
      <c r="Z24" s="102">
        <v>0</v>
      </c>
      <c r="AA24" s="102">
        <v>0</v>
      </c>
      <c r="AB24" s="102">
        <v>0</v>
      </c>
      <c r="AC24" s="102">
        <v>0</v>
      </c>
      <c r="AD24" s="102">
        <v>0</v>
      </c>
      <c r="AE24" s="102">
        <v>0</v>
      </c>
      <c r="AF24" s="102">
        <v>0</v>
      </c>
      <c r="AG24" s="102">
        <v>0</v>
      </c>
      <c r="AH24" s="102">
        <v>0</v>
      </c>
      <c r="AI24" s="102">
        <v>0</v>
      </c>
      <c r="AJ24" s="102">
        <v>0</v>
      </c>
      <c r="AK24" s="102">
        <v>0</v>
      </c>
    </row>
    <row r="25" spans="1:37" ht="18" customHeight="1" x14ac:dyDescent="0.25">
      <c r="A25" s="2" t="s">
        <v>2</v>
      </c>
      <c r="B25" s="445" t="s">
        <v>395</v>
      </c>
      <c r="C25" s="373"/>
      <c r="D25" s="449">
        <v>0</v>
      </c>
      <c r="E25" s="373"/>
      <c r="F25" s="449">
        <v>0</v>
      </c>
      <c r="G25" s="373"/>
      <c r="H25" s="449">
        <v>0</v>
      </c>
      <c r="I25" s="361"/>
      <c r="J25" s="361"/>
      <c r="K25" s="373"/>
      <c r="L25" s="103">
        <v>0</v>
      </c>
      <c r="M25" s="103">
        <v>0</v>
      </c>
      <c r="N25" s="103">
        <v>0</v>
      </c>
      <c r="O25" s="103">
        <v>0</v>
      </c>
      <c r="P25" s="103">
        <v>0</v>
      </c>
      <c r="Q25" s="103">
        <v>0</v>
      </c>
      <c r="R25" s="103">
        <v>0</v>
      </c>
      <c r="S25" s="103">
        <v>0</v>
      </c>
      <c r="T25" s="103">
        <v>0</v>
      </c>
      <c r="U25" s="103">
        <v>0</v>
      </c>
      <c r="V25" s="103">
        <v>0</v>
      </c>
      <c r="W25" s="103">
        <v>0</v>
      </c>
      <c r="X25" s="103">
        <v>0</v>
      </c>
      <c r="Y25" s="103">
        <v>0</v>
      </c>
      <c r="Z25" s="103">
        <v>0</v>
      </c>
      <c r="AA25" s="103">
        <v>0</v>
      </c>
      <c r="AB25" s="103">
        <v>0</v>
      </c>
      <c r="AC25" s="103">
        <v>0</v>
      </c>
      <c r="AD25" s="103">
        <v>0</v>
      </c>
      <c r="AE25" s="103">
        <v>0</v>
      </c>
      <c r="AF25" s="103">
        <v>0</v>
      </c>
      <c r="AG25" s="103">
        <v>0</v>
      </c>
      <c r="AH25" s="103">
        <v>0</v>
      </c>
      <c r="AI25" s="103">
        <v>0</v>
      </c>
      <c r="AJ25" s="103">
        <v>0</v>
      </c>
      <c r="AK25" s="103">
        <v>0</v>
      </c>
    </row>
    <row r="26" spans="1:37" ht="18" customHeight="1" x14ac:dyDescent="0.25">
      <c r="A26" s="2" t="s">
        <v>2</v>
      </c>
      <c r="B26" s="366" t="s">
        <v>2</v>
      </c>
      <c r="C26" s="361"/>
      <c r="D26" s="366" t="s">
        <v>2</v>
      </c>
      <c r="E26" s="361"/>
      <c r="F26" s="366" t="s">
        <v>2</v>
      </c>
      <c r="G26" s="361"/>
      <c r="H26" s="459" t="s">
        <v>2</v>
      </c>
      <c r="I26" s="361"/>
      <c r="J26" s="361"/>
      <c r="K26" s="361"/>
      <c r="L26" s="93" t="s">
        <v>2</v>
      </c>
      <c r="M26" s="93" t="s">
        <v>2</v>
      </c>
      <c r="N26" s="93" t="s">
        <v>2</v>
      </c>
      <c r="O26" s="93" t="s">
        <v>2</v>
      </c>
      <c r="P26" s="93" t="s">
        <v>2</v>
      </c>
      <c r="Q26" s="93" t="s">
        <v>2</v>
      </c>
      <c r="R26" s="93" t="s">
        <v>2</v>
      </c>
      <c r="S26" s="93" t="s">
        <v>2</v>
      </c>
      <c r="T26" s="93" t="s">
        <v>2</v>
      </c>
      <c r="U26" s="93" t="s">
        <v>2</v>
      </c>
      <c r="V26" s="93" t="s">
        <v>2</v>
      </c>
      <c r="W26" s="93" t="s">
        <v>2</v>
      </c>
      <c r="X26" s="93" t="s">
        <v>2</v>
      </c>
      <c r="Y26" s="93" t="s">
        <v>2</v>
      </c>
      <c r="Z26" s="93" t="s">
        <v>2</v>
      </c>
      <c r="AA26" s="93" t="s">
        <v>2</v>
      </c>
      <c r="AB26" s="2" t="s">
        <v>2</v>
      </c>
      <c r="AC26" s="93" t="s">
        <v>2</v>
      </c>
      <c r="AD26" s="93" t="s">
        <v>2</v>
      </c>
      <c r="AE26" s="93" t="s">
        <v>2</v>
      </c>
      <c r="AF26" s="93" t="s">
        <v>2</v>
      </c>
      <c r="AG26" s="93" t="s">
        <v>2</v>
      </c>
      <c r="AH26" s="93" t="s">
        <v>2</v>
      </c>
      <c r="AI26" s="93" t="s">
        <v>2</v>
      </c>
      <c r="AJ26" s="93" t="s">
        <v>2</v>
      </c>
      <c r="AK26" s="93" t="s">
        <v>2</v>
      </c>
    </row>
    <row r="27" spans="1:37" ht="18" customHeight="1" x14ac:dyDescent="0.25">
      <c r="A27" s="2" t="s">
        <v>2</v>
      </c>
      <c r="B27" s="442" t="s">
        <v>396</v>
      </c>
      <c r="C27" s="373"/>
      <c r="D27" s="456" t="s">
        <v>115</v>
      </c>
      <c r="E27" s="373"/>
      <c r="F27" s="456" t="s">
        <v>278</v>
      </c>
      <c r="G27" s="373"/>
      <c r="H27" s="456" t="s">
        <v>279</v>
      </c>
      <c r="I27" s="361"/>
      <c r="J27" s="361"/>
      <c r="K27" s="373"/>
      <c r="L27" s="97" t="s">
        <v>280</v>
      </c>
      <c r="M27" s="97" t="s">
        <v>281</v>
      </c>
      <c r="N27" s="97" t="s">
        <v>282</v>
      </c>
      <c r="O27" s="97" t="s">
        <v>283</v>
      </c>
      <c r="P27" s="97" t="s">
        <v>284</v>
      </c>
      <c r="Q27" s="97" t="s">
        <v>285</v>
      </c>
      <c r="R27" s="97" t="s">
        <v>286</v>
      </c>
      <c r="S27" s="97" t="s">
        <v>287</v>
      </c>
      <c r="T27" s="97" t="s">
        <v>288</v>
      </c>
      <c r="U27" s="97" t="s">
        <v>289</v>
      </c>
      <c r="V27" s="97" t="s">
        <v>290</v>
      </c>
      <c r="W27" s="97" t="s">
        <v>291</v>
      </c>
      <c r="X27" s="97" t="s">
        <v>292</v>
      </c>
      <c r="Y27" s="97" t="s">
        <v>293</v>
      </c>
      <c r="Z27" s="97" t="s">
        <v>294</v>
      </c>
      <c r="AA27" s="97" t="s">
        <v>295</v>
      </c>
      <c r="AB27" s="97" t="s">
        <v>296</v>
      </c>
      <c r="AC27" s="97" t="s">
        <v>297</v>
      </c>
      <c r="AD27" s="97" t="s">
        <v>298</v>
      </c>
      <c r="AE27" s="97" t="s">
        <v>299</v>
      </c>
      <c r="AF27" s="97" t="s">
        <v>300</v>
      </c>
      <c r="AG27" s="97" t="s">
        <v>301</v>
      </c>
      <c r="AH27" s="97" t="s">
        <v>302</v>
      </c>
      <c r="AI27" s="97" t="s">
        <v>303</v>
      </c>
      <c r="AJ27" s="97" t="s">
        <v>304</v>
      </c>
      <c r="AK27" s="97" t="s">
        <v>305</v>
      </c>
    </row>
    <row r="28" spans="1:37" ht="18" customHeight="1" x14ac:dyDescent="0.25">
      <c r="B28" s="445" t="s">
        <v>397</v>
      </c>
      <c r="C28" s="373"/>
      <c r="D28" s="449">
        <v>5747100000</v>
      </c>
      <c r="E28" s="373"/>
      <c r="F28" s="449">
        <v>5006300000</v>
      </c>
      <c r="G28" s="373"/>
      <c r="H28" s="449">
        <v>435900000</v>
      </c>
      <c r="I28" s="361"/>
      <c r="J28" s="361"/>
      <c r="K28" s="373"/>
      <c r="L28" s="103">
        <v>200000000</v>
      </c>
      <c r="M28" s="103">
        <v>425000000</v>
      </c>
      <c r="N28" s="103">
        <v>225000000</v>
      </c>
      <c r="O28" s="103">
        <v>100000000</v>
      </c>
      <c r="P28" s="103">
        <v>200000000</v>
      </c>
      <c r="Q28" s="103">
        <v>200000000</v>
      </c>
      <c r="R28" s="103">
        <v>444500000</v>
      </c>
      <c r="S28" s="103">
        <v>552000000</v>
      </c>
      <c r="T28" s="103">
        <v>422300000</v>
      </c>
      <c r="U28" s="103">
        <v>311600000</v>
      </c>
      <c r="V28" s="103">
        <v>40000000</v>
      </c>
      <c r="W28" s="103">
        <v>480000000</v>
      </c>
      <c r="X28" s="103">
        <v>300000000</v>
      </c>
      <c r="Y28" s="103">
        <v>220000000</v>
      </c>
      <c r="Z28" s="103">
        <v>350000000</v>
      </c>
      <c r="AA28" s="103">
        <v>100000000</v>
      </c>
      <c r="AB28" s="103">
        <v>740800000</v>
      </c>
      <c r="AC28" s="103">
        <v>140600000</v>
      </c>
      <c r="AD28" s="103">
        <v>27700000</v>
      </c>
      <c r="AE28" s="103">
        <v>88400000</v>
      </c>
      <c r="AF28" s="103">
        <v>20000000</v>
      </c>
      <c r="AG28" s="103">
        <v>64100000</v>
      </c>
      <c r="AH28" s="103">
        <v>70000000</v>
      </c>
      <c r="AI28" s="103">
        <v>200000000</v>
      </c>
      <c r="AJ28" s="103">
        <v>30000000</v>
      </c>
      <c r="AK28" s="103">
        <v>100000000</v>
      </c>
    </row>
    <row r="29" spans="1:37" ht="18" customHeight="1" x14ac:dyDescent="0.25">
      <c r="A29" s="2" t="s">
        <v>2</v>
      </c>
      <c r="B29" s="452" t="s">
        <v>398</v>
      </c>
      <c r="C29" s="373"/>
      <c r="D29" s="475">
        <v>5257200000</v>
      </c>
      <c r="E29" s="373"/>
      <c r="F29" s="475">
        <v>4624900000</v>
      </c>
      <c r="G29" s="373"/>
      <c r="H29" s="475">
        <v>419500000</v>
      </c>
      <c r="I29" s="361"/>
      <c r="J29" s="361"/>
      <c r="K29" s="373"/>
      <c r="L29" s="104">
        <v>200000000</v>
      </c>
      <c r="M29" s="104">
        <v>425000000</v>
      </c>
      <c r="N29" s="104">
        <v>225000000</v>
      </c>
      <c r="O29" s="104">
        <v>100000000</v>
      </c>
      <c r="P29" s="104">
        <v>200000000</v>
      </c>
      <c r="Q29" s="104">
        <v>200000000</v>
      </c>
      <c r="R29" s="104">
        <v>444500000</v>
      </c>
      <c r="S29" s="104">
        <v>484500000</v>
      </c>
      <c r="T29" s="104">
        <v>416800000</v>
      </c>
      <c r="U29" s="104">
        <v>237200000</v>
      </c>
      <c r="V29" s="104">
        <v>40000000</v>
      </c>
      <c r="W29" s="104">
        <v>368700000</v>
      </c>
      <c r="X29" s="104">
        <v>246800000</v>
      </c>
      <c r="Y29" s="104">
        <v>182800000</v>
      </c>
      <c r="Z29" s="104">
        <v>350000000</v>
      </c>
      <c r="AA29" s="104">
        <v>84100000</v>
      </c>
      <c r="AB29" s="104">
        <v>632300000</v>
      </c>
      <c r="AC29" s="104">
        <v>140600000</v>
      </c>
      <c r="AD29" s="104">
        <v>27700000</v>
      </c>
      <c r="AE29" s="104">
        <v>88400000</v>
      </c>
      <c r="AF29" s="104">
        <v>100000</v>
      </c>
      <c r="AG29" s="104">
        <v>64100000</v>
      </c>
      <c r="AH29" s="104">
        <v>68700000</v>
      </c>
      <c r="AI29" s="104">
        <v>146800000</v>
      </c>
      <c r="AJ29" s="104">
        <v>24900000</v>
      </c>
      <c r="AK29" s="104">
        <v>71000000</v>
      </c>
    </row>
    <row r="30" spans="1:37" ht="18" customHeight="1" x14ac:dyDescent="0.25">
      <c r="A30" s="2" t="s">
        <v>2</v>
      </c>
      <c r="B30" s="445" t="s">
        <v>399</v>
      </c>
      <c r="C30" s="373"/>
      <c r="D30" s="476">
        <v>5197085586.4200001</v>
      </c>
      <c r="E30" s="373"/>
      <c r="F30" s="476">
        <v>4564785586.4200001</v>
      </c>
      <c r="G30" s="373"/>
      <c r="H30" s="476">
        <v>419500000</v>
      </c>
      <c r="I30" s="361"/>
      <c r="J30" s="361"/>
      <c r="K30" s="373"/>
      <c r="L30" s="105">
        <v>200000000</v>
      </c>
      <c r="M30" s="105">
        <v>425000000</v>
      </c>
      <c r="N30" s="105">
        <v>164885586.41999999</v>
      </c>
      <c r="O30" s="105">
        <v>100000000</v>
      </c>
      <c r="P30" s="105">
        <v>200000000</v>
      </c>
      <c r="Q30" s="105">
        <v>200000000</v>
      </c>
      <c r="R30" s="105">
        <v>444500000</v>
      </c>
      <c r="S30" s="105">
        <v>484500000</v>
      </c>
      <c r="T30" s="105">
        <v>416800000</v>
      </c>
      <c r="U30" s="105">
        <v>237200000</v>
      </c>
      <c r="V30" s="105">
        <v>40000000</v>
      </c>
      <c r="W30" s="105">
        <v>368700000</v>
      </c>
      <c r="X30" s="105">
        <v>246800000</v>
      </c>
      <c r="Y30" s="105">
        <v>182800000</v>
      </c>
      <c r="Z30" s="105">
        <v>350000000</v>
      </c>
      <c r="AA30" s="105">
        <v>84100000</v>
      </c>
      <c r="AB30" s="105">
        <v>632300000</v>
      </c>
      <c r="AC30" s="105">
        <v>140600000</v>
      </c>
      <c r="AD30" s="105">
        <v>27700000</v>
      </c>
      <c r="AE30" s="105">
        <v>88400000</v>
      </c>
      <c r="AF30" s="105">
        <v>100000</v>
      </c>
      <c r="AG30" s="105">
        <v>64100000</v>
      </c>
      <c r="AH30" s="105">
        <v>68700000</v>
      </c>
      <c r="AI30" s="105">
        <v>146800000</v>
      </c>
      <c r="AJ30" s="105">
        <v>24900000</v>
      </c>
      <c r="AK30" s="105">
        <v>71000000</v>
      </c>
    </row>
    <row r="31" spans="1:37" ht="18" customHeight="1" x14ac:dyDescent="0.25">
      <c r="A31" s="2" t="s">
        <v>2</v>
      </c>
      <c r="B31" s="447" t="s">
        <v>400</v>
      </c>
      <c r="C31" s="373"/>
      <c r="D31" s="448">
        <v>0</v>
      </c>
      <c r="E31" s="373"/>
      <c r="F31" s="448">
        <v>0</v>
      </c>
      <c r="G31" s="373"/>
      <c r="H31" s="448">
        <v>0</v>
      </c>
      <c r="I31" s="361"/>
      <c r="J31" s="361"/>
      <c r="K31" s="373"/>
      <c r="L31" s="102">
        <v>0</v>
      </c>
      <c r="M31" s="102">
        <v>0</v>
      </c>
      <c r="N31" s="102">
        <v>0</v>
      </c>
      <c r="O31" s="102">
        <v>0</v>
      </c>
      <c r="P31" s="102">
        <v>0</v>
      </c>
      <c r="Q31" s="102">
        <v>0</v>
      </c>
      <c r="R31" s="102">
        <v>0</v>
      </c>
      <c r="S31" s="102">
        <v>0</v>
      </c>
      <c r="T31" s="102">
        <v>0</v>
      </c>
      <c r="U31" s="102">
        <v>0</v>
      </c>
      <c r="V31" s="102">
        <v>0</v>
      </c>
      <c r="W31" s="102">
        <v>0</v>
      </c>
      <c r="X31" s="102">
        <v>0</v>
      </c>
      <c r="Y31" s="102">
        <v>0</v>
      </c>
      <c r="Z31" s="102">
        <v>0</v>
      </c>
      <c r="AA31" s="102">
        <v>0</v>
      </c>
      <c r="AB31" s="102">
        <v>0</v>
      </c>
      <c r="AC31" s="102">
        <v>0</v>
      </c>
      <c r="AD31" s="102">
        <v>0</v>
      </c>
      <c r="AE31" s="102">
        <v>0</v>
      </c>
      <c r="AF31" s="102">
        <v>0</v>
      </c>
      <c r="AG31" s="102">
        <v>0</v>
      </c>
      <c r="AH31" s="102">
        <v>0</v>
      </c>
      <c r="AI31" s="102">
        <v>0</v>
      </c>
      <c r="AJ31" s="102">
        <v>0</v>
      </c>
      <c r="AK31" s="102">
        <v>0</v>
      </c>
    </row>
    <row r="32" spans="1:37" ht="18" customHeight="1" x14ac:dyDescent="0.25">
      <c r="A32" s="2" t="s">
        <v>2</v>
      </c>
      <c r="B32" s="471" t="s">
        <v>401</v>
      </c>
      <c r="C32" s="373"/>
      <c r="D32" s="472">
        <v>-19793833.039999999</v>
      </c>
      <c r="E32" s="473"/>
      <c r="F32" s="472">
        <v>-19793833.039999999</v>
      </c>
      <c r="G32" s="473"/>
      <c r="H32" s="474">
        <v>0</v>
      </c>
      <c r="I32" s="361"/>
      <c r="J32" s="361"/>
      <c r="K32" s="373"/>
      <c r="L32" s="106">
        <v>0</v>
      </c>
      <c r="M32" s="106">
        <v>0</v>
      </c>
      <c r="N32" s="107">
        <v>-19793833.039999999</v>
      </c>
      <c r="O32" s="106">
        <v>0</v>
      </c>
      <c r="P32" s="106">
        <v>0</v>
      </c>
      <c r="Q32" s="106">
        <v>0</v>
      </c>
      <c r="R32" s="106">
        <v>0</v>
      </c>
      <c r="S32" s="106">
        <v>0</v>
      </c>
      <c r="T32" s="106">
        <v>0</v>
      </c>
      <c r="U32" s="106">
        <v>0</v>
      </c>
      <c r="V32" s="106">
        <v>0</v>
      </c>
      <c r="W32" s="106">
        <v>0</v>
      </c>
      <c r="X32" s="106">
        <v>0</v>
      </c>
      <c r="Y32" s="106">
        <v>0</v>
      </c>
      <c r="Z32" s="106">
        <v>0</v>
      </c>
      <c r="AA32" s="106">
        <v>0</v>
      </c>
      <c r="AB32" s="106">
        <v>0</v>
      </c>
      <c r="AC32" s="106">
        <v>0</v>
      </c>
      <c r="AD32" s="106">
        <v>0</v>
      </c>
      <c r="AE32" s="106">
        <v>0</v>
      </c>
      <c r="AF32" s="106">
        <v>0</v>
      </c>
      <c r="AG32" s="106">
        <v>0</v>
      </c>
      <c r="AH32" s="106">
        <v>0</v>
      </c>
      <c r="AI32" s="106">
        <v>0</v>
      </c>
      <c r="AJ32" s="106">
        <v>0</v>
      </c>
      <c r="AK32" s="106">
        <v>0</v>
      </c>
    </row>
    <row r="33" spans="1:37" ht="18" customHeight="1" x14ac:dyDescent="0.25">
      <c r="A33" s="2" t="s">
        <v>2</v>
      </c>
      <c r="B33" s="447" t="s">
        <v>402</v>
      </c>
      <c r="C33" s="373"/>
      <c r="D33" s="448">
        <v>0</v>
      </c>
      <c r="E33" s="373"/>
      <c r="F33" s="448">
        <v>0</v>
      </c>
      <c r="G33" s="373"/>
      <c r="H33" s="448">
        <v>0</v>
      </c>
      <c r="I33" s="361"/>
      <c r="J33" s="361"/>
      <c r="K33" s="373"/>
      <c r="L33" s="102">
        <v>0</v>
      </c>
      <c r="M33" s="102">
        <v>0</v>
      </c>
      <c r="N33" s="102">
        <v>0</v>
      </c>
      <c r="O33" s="102">
        <v>0</v>
      </c>
      <c r="P33" s="102">
        <v>0</v>
      </c>
      <c r="Q33" s="102">
        <v>0</v>
      </c>
      <c r="R33" s="102">
        <v>0</v>
      </c>
      <c r="S33" s="102">
        <v>0</v>
      </c>
      <c r="T33" s="102">
        <v>0</v>
      </c>
      <c r="U33" s="102">
        <v>0</v>
      </c>
      <c r="V33" s="102">
        <v>0</v>
      </c>
      <c r="W33" s="102">
        <v>0</v>
      </c>
      <c r="X33" s="102">
        <v>0</v>
      </c>
      <c r="Y33" s="102">
        <v>0</v>
      </c>
      <c r="Z33" s="102">
        <v>0</v>
      </c>
      <c r="AA33" s="102">
        <v>0</v>
      </c>
      <c r="AB33" s="102">
        <v>0</v>
      </c>
      <c r="AC33" s="102">
        <v>0</v>
      </c>
      <c r="AD33" s="102">
        <v>0</v>
      </c>
      <c r="AE33" s="102">
        <v>0</v>
      </c>
      <c r="AF33" s="102">
        <v>0</v>
      </c>
      <c r="AG33" s="102">
        <v>0</v>
      </c>
      <c r="AH33" s="102">
        <v>0</v>
      </c>
      <c r="AI33" s="102">
        <v>0</v>
      </c>
      <c r="AJ33" s="102">
        <v>0</v>
      </c>
      <c r="AK33" s="102">
        <v>0</v>
      </c>
    </row>
    <row r="34" spans="1:37" ht="18" customHeight="1" x14ac:dyDescent="0.25">
      <c r="A34" s="2" t="s">
        <v>2</v>
      </c>
      <c r="B34" s="442" t="s">
        <v>403</v>
      </c>
      <c r="C34" s="373"/>
      <c r="D34" s="468">
        <v>5177291753.3800001</v>
      </c>
      <c r="E34" s="373"/>
      <c r="F34" s="468">
        <v>4544991753.3800001</v>
      </c>
      <c r="G34" s="373"/>
      <c r="H34" s="468">
        <v>419500000</v>
      </c>
      <c r="I34" s="361"/>
      <c r="J34" s="361"/>
      <c r="K34" s="373"/>
      <c r="L34" s="108">
        <v>200000000</v>
      </c>
      <c r="M34" s="108">
        <v>425000000</v>
      </c>
      <c r="N34" s="108">
        <v>145091753.38</v>
      </c>
      <c r="O34" s="108">
        <v>100000000</v>
      </c>
      <c r="P34" s="108">
        <v>200000000</v>
      </c>
      <c r="Q34" s="108">
        <v>200000000</v>
      </c>
      <c r="R34" s="108">
        <v>444500000</v>
      </c>
      <c r="S34" s="108">
        <v>484500000</v>
      </c>
      <c r="T34" s="108">
        <v>416800000</v>
      </c>
      <c r="U34" s="108">
        <v>237200000</v>
      </c>
      <c r="V34" s="108">
        <v>40000000</v>
      </c>
      <c r="W34" s="108">
        <v>368700000</v>
      </c>
      <c r="X34" s="108">
        <v>246800000</v>
      </c>
      <c r="Y34" s="108">
        <v>182800000</v>
      </c>
      <c r="Z34" s="108">
        <v>350000000</v>
      </c>
      <c r="AA34" s="108">
        <v>84100000</v>
      </c>
      <c r="AB34" s="108">
        <v>632300000</v>
      </c>
      <c r="AC34" s="108">
        <v>140600000</v>
      </c>
      <c r="AD34" s="108">
        <v>27700000</v>
      </c>
      <c r="AE34" s="108">
        <v>88400000</v>
      </c>
      <c r="AF34" s="108">
        <v>100000</v>
      </c>
      <c r="AG34" s="108">
        <v>64100000</v>
      </c>
      <c r="AH34" s="108">
        <v>68700000</v>
      </c>
      <c r="AI34" s="108">
        <v>146800000</v>
      </c>
      <c r="AJ34" s="108">
        <v>24900000</v>
      </c>
      <c r="AK34" s="108">
        <v>71000000</v>
      </c>
    </row>
    <row r="35" spans="1:37" ht="18" customHeight="1" x14ac:dyDescent="0.25">
      <c r="A35" s="2" t="s">
        <v>2</v>
      </c>
      <c r="B35" s="366" t="s">
        <v>2</v>
      </c>
      <c r="C35" s="361"/>
      <c r="D35" s="366" t="s">
        <v>2</v>
      </c>
      <c r="E35" s="361"/>
      <c r="F35" s="366" t="s">
        <v>2</v>
      </c>
      <c r="G35" s="361"/>
      <c r="H35" s="459" t="s">
        <v>2</v>
      </c>
      <c r="I35" s="361"/>
      <c r="J35" s="361"/>
      <c r="K35" s="361"/>
      <c r="L35" s="93" t="s">
        <v>2</v>
      </c>
      <c r="M35" s="93" t="s">
        <v>2</v>
      </c>
      <c r="N35" s="93" t="s">
        <v>2</v>
      </c>
      <c r="O35" s="93" t="s">
        <v>2</v>
      </c>
      <c r="P35" s="93" t="s">
        <v>2</v>
      </c>
      <c r="Q35" s="93" t="s">
        <v>2</v>
      </c>
      <c r="R35" s="93" t="s">
        <v>2</v>
      </c>
      <c r="S35" s="93" t="s">
        <v>2</v>
      </c>
      <c r="T35" s="93" t="s">
        <v>2</v>
      </c>
      <c r="U35" s="93" t="s">
        <v>2</v>
      </c>
      <c r="V35" s="93" t="s">
        <v>2</v>
      </c>
      <c r="W35" s="93" t="s">
        <v>2</v>
      </c>
      <c r="X35" s="93" t="s">
        <v>2</v>
      </c>
      <c r="Y35" s="93" t="s">
        <v>2</v>
      </c>
      <c r="Z35" s="93" t="s">
        <v>2</v>
      </c>
      <c r="AA35" s="93" t="s">
        <v>2</v>
      </c>
      <c r="AB35" s="2" t="s">
        <v>2</v>
      </c>
      <c r="AC35" s="93" t="s">
        <v>2</v>
      </c>
      <c r="AD35" s="93" t="s">
        <v>2</v>
      </c>
      <c r="AE35" s="93" t="s">
        <v>2</v>
      </c>
      <c r="AF35" s="93" t="s">
        <v>2</v>
      </c>
      <c r="AG35" s="93" t="s">
        <v>2</v>
      </c>
      <c r="AH35" s="93" t="s">
        <v>2</v>
      </c>
      <c r="AI35" s="93" t="s">
        <v>2</v>
      </c>
      <c r="AJ35" s="93" t="s">
        <v>2</v>
      </c>
      <c r="AK35" s="93" t="s">
        <v>2</v>
      </c>
    </row>
    <row r="36" spans="1:37" ht="18" customHeight="1" x14ac:dyDescent="0.25">
      <c r="A36" s="2" t="s">
        <v>2</v>
      </c>
      <c r="B36" s="467" t="s">
        <v>404</v>
      </c>
      <c r="C36" s="373"/>
      <c r="D36" s="456" t="s">
        <v>115</v>
      </c>
      <c r="E36" s="373"/>
      <c r="F36" s="456" t="s">
        <v>278</v>
      </c>
      <c r="G36" s="373"/>
      <c r="H36" s="456" t="s">
        <v>279</v>
      </c>
      <c r="I36" s="361"/>
      <c r="J36" s="361"/>
      <c r="K36" s="373"/>
      <c r="L36" s="97" t="s">
        <v>280</v>
      </c>
      <c r="M36" s="97" t="s">
        <v>281</v>
      </c>
      <c r="N36" s="97" t="s">
        <v>282</v>
      </c>
      <c r="O36" s="97" t="s">
        <v>283</v>
      </c>
      <c r="P36" s="97" t="s">
        <v>284</v>
      </c>
      <c r="Q36" s="97" t="s">
        <v>285</v>
      </c>
      <c r="R36" s="97" t="s">
        <v>286</v>
      </c>
      <c r="S36" s="97" t="s">
        <v>287</v>
      </c>
      <c r="T36" s="97" t="s">
        <v>288</v>
      </c>
      <c r="U36" s="97" t="s">
        <v>289</v>
      </c>
      <c r="V36" s="97" t="s">
        <v>290</v>
      </c>
      <c r="W36" s="97" t="s">
        <v>291</v>
      </c>
      <c r="X36" s="97" t="s">
        <v>292</v>
      </c>
      <c r="Y36" s="97" t="s">
        <v>293</v>
      </c>
      <c r="Z36" s="97" t="s">
        <v>294</v>
      </c>
      <c r="AA36" s="97" t="s">
        <v>295</v>
      </c>
      <c r="AB36" s="97" t="s">
        <v>296</v>
      </c>
      <c r="AC36" s="97" t="s">
        <v>297</v>
      </c>
      <c r="AD36" s="97" t="s">
        <v>298</v>
      </c>
      <c r="AE36" s="97" t="s">
        <v>299</v>
      </c>
      <c r="AF36" s="97" t="s">
        <v>300</v>
      </c>
      <c r="AG36" s="97" t="s">
        <v>301</v>
      </c>
      <c r="AH36" s="97" t="s">
        <v>302</v>
      </c>
      <c r="AI36" s="97" t="s">
        <v>303</v>
      </c>
      <c r="AJ36" s="97" t="s">
        <v>304</v>
      </c>
      <c r="AK36" s="97" t="s">
        <v>305</v>
      </c>
    </row>
    <row r="37" spans="1:37" ht="18" customHeight="1" x14ac:dyDescent="0.25">
      <c r="A37" s="2" t="s">
        <v>2</v>
      </c>
      <c r="B37" s="447" t="s">
        <v>405</v>
      </c>
      <c r="C37" s="373"/>
      <c r="D37" s="469">
        <v>21116261.780000001</v>
      </c>
      <c r="E37" s="373"/>
      <c r="F37" s="469">
        <v>18123511.420000002</v>
      </c>
      <c r="G37" s="373"/>
      <c r="H37" s="469">
        <v>1668906.62</v>
      </c>
      <c r="I37" s="361"/>
      <c r="J37" s="361"/>
      <c r="K37" s="373"/>
      <c r="L37" s="109">
        <v>795664.66</v>
      </c>
      <c r="M37" s="109">
        <v>1690787.4</v>
      </c>
      <c r="N37" s="109">
        <v>619286.77</v>
      </c>
      <c r="O37" s="109">
        <v>397832.33</v>
      </c>
      <c r="P37" s="109">
        <v>795664.66</v>
      </c>
      <c r="Q37" s="109">
        <v>795664.66</v>
      </c>
      <c r="R37" s="109">
        <v>1768364.7</v>
      </c>
      <c r="S37" s="109">
        <v>1927497.63</v>
      </c>
      <c r="T37" s="109">
        <v>1658165.15</v>
      </c>
      <c r="U37" s="109">
        <v>943658.28</v>
      </c>
      <c r="V37" s="109">
        <v>159132.93</v>
      </c>
      <c r="W37" s="109">
        <v>1466807.8</v>
      </c>
      <c r="X37" s="109">
        <v>981850.19</v>
      </c>
      <c r="Y37" s="109">
        <v>727237.5</v>
      </c>
      <c r="Z37" s="109">
        <v>1392413.15</v>
      </c>
      <c r="AA37" s="109">
        <v>334576.99</v>
      </c>
      <c r="AB37" s="109">
        <v>2992750.36</v>
      </c>
      <c r="AC37" s="109">
        <v>665476.36</v>
      </c>
      <c r="AD37" s="109">
        <v>131107.35999999999</v>
      </c>
      <c r="AE37" s="109">
        <v>418407.61</v>
      </c>
      <c r="AF37" s="109">
        <v>473.31</v>
      </c>
      <c r="AG37" s="109">
        <v>303392.84999999998</v>
      </c>
      <c r="AH37" s="109">
        <v>325165.19</v>
      </c>
      <c r="AI37" s="109">
        <v>694821.69</v>
      </c>
      <c r="AJ37" s="109">
        <v>117854.63</v>
      </c>
      <c r="AK37" s="109">
        <v>336051.36</v>
      </c>
    </row>
    <row r="38" spans="1:37" ht="18" customHeight="1" x14ac:dyDescent="0.25">
      <c r="A38" s="2" t="s">
        <v>2</v>
      </c>
      <c r="B38" s="445" t="s">
        <v>406</v>
      </c>
      <c r="C38" s="373"/>
      <c r="D38" s="470">
        <v>19793833.039999999</v>
      </c>
      <c r="E38" s="373"/>
      <c r="F38" s="470">
        <v>19793833.039999999</v>
      </c>
      <c r="G38" s="373"/>
      <c r="H38" s="470">
        <v>0</v>
      </c>
      <c r="I38" s="361"/>
      <c r="J38" s="361"/>
      <c r="K38" s="373"/>
      <c r="L38" s="110">
        <v>0</v>
      </c>
      <c r="M38" s="110">
        <v>0</v>
      </c>
      <c r="N38" s="110">
        <v>19793833.039999999</v>
      </c>
      <c r="O38" s="110">
        <v>0</v>
      </c>
      <c r="P38" s="110">
        <v>0</v>
      </c>
      <c r="Q38" s="110">
        <v>0</v>
      </c>
      <c r="R38" s="110">
        <v>0</v>
      </c>
      <c r="S38" s="110">
        <v>0</v>
      </c>
      <c r="T38" s="110">
        <v>0</v>
      </c>
      <c r="U38" s="110">
        <v>0</v>
      </c>
      <c r="V38" s="110">
        <v>0</v>
      </c>
      <c r="W38" s="110">
        <v>0</v>
      </c>
      <c r="X38" s="110">
        <v>0</v>
      </c>
      <c r="Y38" s="110">
        <v>0</v>
      </c>
      <c r="Z38" s="110">
        <v>0</v>
      </c>
      <c r="AA38" s="110">
        <v>0</v>
      </c>
      <c r="AB38" s="110">
        <v>0</v>
      </c>
      <c r="AC38" s="110">
        <v>0</v>
      </c>
      <c r="AD38" s="110">
        <v>0</v>
      </c>
      <c r="AE38" s="110">
        <v>0</v>
      </c>
      <c r="AF38" s="110">
        <v>0</v>
      </c>
      <c r="AG38" s="110">
        <v>0</v>
      </c>
      <c r="AH38" s="110">
        <v>0</v>
      </c>
      <c r="AI38" s="110">
        <v>0</v>
      </c>
      <c r="AJ38" s="110">
        <v>0</v>
      </c>
      <c r="AK38" s="110">
        <v>0</v>
      </c>
    </row>
    <row r="39" spans="1:37" ht="18" customHeight="1" x14ac:dyDescent="0.25">
      <c r="A39" s="2" t="s">
        <v>2</v>
      </c>
      <c r="B39" s="467" t="s">
        <v>115</v>
      </c>
      <c r="C39" s="373"/>
      <c r="D39" s="468">
        <v>40910094.82</v>
      </c>
      <c r="E39" s="373"/>
      <c r="F39" s="468">
        <v>37917344.460000001</v>
      </c>
      <c r="G39" s="373"/>
      <c r="H39" s="468">
        <v>1668906.62</v>
      </c>
      <c r="I39" s="361"/>
      <c r="J39" s="361"/>
      <c r="K39" s="373"/>
      <c r="L39" s="108">
        <v>795664.66</v>
      </c>
      <c r="M39" s="108">
        <v>1690787.4</v>
      </c>
      <c r="N39" s="108">
        <v>20413119.809999999</v>
      </c>
      <c r="O39" s="108">
        <v>397832.33</v>
      </c>
      <c r="P39" s="108">
        <v>795664.66</v>
      </c>
      <c r="Q39" s="108">
        <v>795664.66</v>
      </c>
      <c r="R39" s="108">
        <v>1768364.7</v>
      </c>
      <c r="S39" s="108">
        <v>1927497.63</v>
      </c>
      <c r="T39" s="108">
        <v>1658165.15</v>
      </c>
      <c r="U39" s="108">
        <v>943658.28</v>
      </c>
      <c r="V39" s="108">
        <v>159132.93</v>
      </c>
      <c r="W39" s="108">
        <v>1466807.8</v>
      </c>
      <c r="X39" s="108">
        <v>981850.19</v>
      </c>
      <c r="Y39" s="108">
        <v>727237.5</v>
      </c>
      <c r="Z39" s="108">
        <v>1392413.15</v>
      </c>
      <c r="AA39" s="108">
        <v>334576.99</v>
      </c>
      <c r="AB39" s="108">
        <v>2992750.36</v>
      </c>
      <c r="AC39" s="108">
        <v>665476.36</v>
      </c>
      <c r="AD39" s="108">
        <v>131107.35999999999</v>
      </c>
      <c r="AE39" s="108">
        <v>418407.61</v>
      </c>
      <c r="AF39" s="108">
        <v>473.31</v>
      </c>
      <c r="AG39" s="108">
        <v>303392.84999999998</v>
      </c>
      <c r="AH39" s="108">
        <v>325165.19</v>
      </c>
      <c r="AI39" s="108">
        <v>694821.69</v>
      </c>
      <c r="AJ39" s="108">
        <v>117854.63</v>
      </c>
      <c r="AK39" s="108">
        <v>336051.36</v>
      </c>
    </row>
    <row r="40" spans="1:37" ht="18" customHeight="1" x14ac:dyDescent="0.25">
      <c r="A40" s="2" t="s">
        <v>2</v>
      </c>
      <c r="B40" s="366" t="s">
        <v>2</v>
      </c>
      <c r="C40" s="361"/>
      <c r="D40" s="366" t="s">
        <v>2</v>
      </c>
      <c r="E40" s="361"/>
      <c r="F40" s="366" t="s">
        <v>2</v>
      </c>
      <c r="G40" s="361"/>
      <c r="H40" s="459" t="s">
        <v>2</v>
      </c>
      <c r="I40" s="361"/>
      <c r="J40" s="361"/>
      <c r="K40" s="361"/>
      <c r="L40" s="93" t="s">
        <v>2</v>
      </c>
      <c r="M40" s="93" t="s">
        <v>2</v>
      </c>
      <c r="N40" s="93" t="s">
        <v>2</v>
      </c>
      <c r="O40" s="93" t="s">
        <v>2</v>
      </c>
      <c r="P40" s="93" t="s">
        <v>2</v>
      </c>
      <c r="Q40" s="93" t="s">
        <v>2</v>
      </c>
      <c r="R40" s="93" t="s">
        <v>2</v>
      </c>
      <c r="S40" s="93" t="s">
        <v>2</v>
      </c>
      <c r="T40" s="93" t="s">
        <v>2</v>
      </c>
      <c r="U40" s="93" t="s">
        <v>2</v>
      </c>
      <c r="V40" s="93" t="s">
        <v>2</v>
      </c>
      <c r="W40" s="93" t="s">
        <v>2</v>
      </c>
      <c r="X40" s="93" t="s">
        <v>2</v>
      </c>
      <c r="Y40" s="93" t="s">
        <v>2</v>
      </c>
      <c r="Z40" s="93" t="s">
        <v>2</v>
      </c>
      <c r="AA40" s="93" t="s">
        <v>2</v>
      </c>
      <c r="AB40" s="2" t="s">
        <v>2</v>
      </c>
      <c r="AC40" s="93" t="s">
        <v>2</v>
      </c>
      <c r="AD40" s="93" t="s">
        <v>2</v>
      </c>
      <c r="AE40" s="93" t="s">
        <v>2</v>
      </c>
      <c r="AF40" s="93" t="s">
        <v>2</v>
      </c>
      <c r="AG40" s="93" t="s">
        <v>2</v>
      </c>
      <c r="AH40" s="93" t="s">
        <v>2</v>
      </c>
      <c r="AI40" s="93" t="s">
        <v>2</v>
      </c>
      <c r="AJ40" s="93" t="s">
        <v>2</v>
      </c>
      <c r="AK40" s="93" t="s">
        <v>2</v>
      </c>
    </row>
    <row r="41" spans="1:37" ht="18" customHeight="1" x14ac:dyDescent="0.25">
      <c r="A41" s="2" t="s">
        <v>2</v>
      </c>
      <c r="B41" s="442" t="s">
        <v>407</v>
      </c>
      <c r="C41" s="373"/>
      <c r="D41" s="456" t="s">
        <v>115</v>
      </c>
      <c r="E41" s="373"/>
      <c r="F41" s="456" t="s">
        <v>278</v>
      </c>
      <c r="G41" s="373"/>
      <c r="H41" s="456" t="s">
        <v>279</v>
      </c>
      <c r="I41" s="361"/>
      <c r="J41" s="361"/>
      <c r="K41" s="373"/>
      <c r="L41" s="97" t="s">
        <v>280</v>
      </c>
      <c r="M41" s="97" t="s">
        <v>281</v>
      </c>
      <c r="N41" s="97" t="s">
        <v>282</v>
      </c>
      <c r="O41" s="97" t="s">
        <v>283</v>
      </c>
      <c r="P41" s="97" t="s">
        <v>284</v>
      </c>
      <c r="Q41" s="97" t="s">
        <v>285</v>
      </c>
      <c r="R41" s="97" t="s">
        <v>286</v>
      </c>
      <c r="S41" s="97" t="s">
        <v>287</v>
      </c>
      <c r="T41" s="97" t="s">
        <v>288</v>
      </c>
      <c r="U41" s="97" t="s">
        <v>289</v>
      </c>
      <c r="V41" s="97" t="s">
        <v>290</v>
      </c>
      <c r="W41" s="97" t="s">
        <v>291</v>
      </c>
      <c r="X41" s="97" t="s">
        <v>292</v>
      </c>
      <c r="Y41" s="97" t="s">
        <v>293</v>
      </c>
      <c r="Z41" s="97" t="s">
        <v>294</v>
      </c>
      <c r="AA41" s="97" t="s">
        <v>295</v>
      </c>
      <c r="AB41" s="97" t="s">
        <v>296</v>
      </c>
      <c r="AC41" s="97" t="s">
        <v>297</v>
      </c>
      <c r="AD41" s="97" t="s">
        <v>298</v>
      </c>
      <c r="AE41" s="97" t="s">
        <v>299</v>
      </c>
      <c r="AF41" s="97" t="s">
        <v>300</v>
      </c>
      <c r="AG41" s="97" t="s">
        <v>301</v>
      </c>
      <c r="AH41" s="97" t="s">
        <v>302</v>
      </c>
      <c r="AI41" s="97" t="s">
        <v>303</v>
      </c>
      <c r="AJ41" s="97" t="s">
        <v>304</v>
      </c>
      <c r="AK41" s="97" t="s">
        <v>305</v>
      </c>
    </row>
    <row r="42" spans="1:37" ht="18" customHeight="1" x14ac:dyDescent="0.25">
      <c r="A42" s="2" t="s">
        <v>2</v>
      </c>
      <c r="B42" s="452" t="s">
        <v>408</v>
      </c>
      <c r="C42" s="373"/>
      <c r="D42" s="466">
        <v>52572</v>
      </c>
      <c r="E42" s="373"/>
      <c r="F42" s="466">
        <v>46249</v>
      </c>
      <c r="G42" s="373"/>
      <c r="H42" s="466">
        <v>4195</v>
      </c>
      <c r="I42" s="361"/>
      <c r="J42" s="361"/>
      <c r="K42" s="373"/>
      <c r="L42" s="111">
        <v>2000</v>
      </c>
      <c r="M42" s="111">
        <v>4250</v>
      </c>
      <c r="N42" s="111">
        <v>2250</v>
      </c>
      <c r="O42" s="111">
        <v>1000</v>
      </c>
      <c r="P42" s="111">
        <v>2000</v>
      </c>
      <c r="Q42" s="111">
        <v>2000</v>
      </c>
      <c r="R42" s="111">
        <v>4445</v>
      </c>
      <c r="S42" s="111">
        <v>4845</v>
      </c>
      <c r="T42" s="111">
        <v>4168</v>
      </c>
      <c r="U42" s="111">
        <v>2372</v>
      </c>
      <c r="V42" s="111">
        <v>400</v>
      </c>
      <c r="W42" s="111">
        <v>3687</v>
      </c>
      <c r="X42" s="111">
        <v>2468</v>
      </c>
      <c r="Y42" s="111">
        <v>1828</v>
      </c>
      <c r="Z42" s="111">
        <v>3500</v>
      </c>
      <c r="AA42" s="111">
        <v>841</v>
      </c>
      <c r="AB42" s="111">
        <v>6323</v>
      </c>
      <c r="AC42" s="111">
        <v>1406</v>
      </c>
      <c r="AD42" s="111">
        <v>277</v>
      </c>
      <c r="AE42" s="111">
        <v>884</v>
      </c>
      <c r="AF42" s="111">
        <v>1</v>
      </c>
      <c r="AG42" s="111">
        <v>641</v>
      </c>
      <c r="AH42" s="111">
        <v>687</v>
      </c>
      <c r="AI42" s="111">
        <v>1468</v>
      </c>
      <c r="AJ42" s="111">
        <v>249</v>
      </c>
      <c r="AK42" s="111">
        <v>710</v>
      </c>
    </row>
    <row r="43" spans="1:37" ht="18" customHeight="1" x14ac:dyDescent="0.25">
      <c r="A43" s="2" t="s">
        <v>2</v>
      </c>
      <c r="B43" s="445" t="s">
        <v>409</v>
      </c>
      <c r="C43" s="373"/>
      <c r="D43" s="465">
        <v>0</v>
      </c>
      <c r="E43" s="373"/>
      <c r="F43" s="465">
        <v>0</v>
      </c>
      <c r="G43" s="373"/>
      <c r="H43" s="465">
        <v>0</v>
      </c>
      <c r="I43" s="361"/>
      <c r="J43" s="361"/>
      <c r="K43" s="373"/>
      <c r="L43" s="112">
        <v>0</v>
      </c>
      <c r="M43" s="112">
        <v>0</v>
      </c>
      <c r="N43" s="112">
        <v>0</v>
      </c>
      <c r="O43" s="112">
        <v>0</v>
      </c>
      <c r="P43" s="112">
        <v>0</v>
      </c>
      <c r="Q43" s="112">
        <v>0</v>
      </c>
      <c r="R43" s="112">
        <v>0</v>
      </c>
      <c r="S43" s="112">
        <v>0</v>
      </c>
      <c r="T43" s="112">
        <v>0</v>
      </c>
      <c r="U43" s="112">
        <v>0</v>
      </c>
      <c r="V43" s="112">
        <v>0</v>
      </c>
      <c r="W43" s="112">
        <v>0</v>
      </c>
      <c r="X43" s="112">
        <v>0</v>
      </c>
      <c r="Y43" s="112">
        <v>0</v>
      </c>
      <c r="Z43" s="112">
        <v>0</v>
      </c>
      <c r="AA43" s="112">
        <v>0</v>
      </c>
      <c r="AB43" s="112">
        <v>0</v>
      </c>
      <c r="AC43" s="112">
        <v>0</v>
      </c>
      <c r="AD43" s="112">
        <v>0</v>
      </c>
      <c r="AE43" s="112">
        <v>0</v>
      </c>
      <c r="AF43" s="112">
        <v>0</v>
      </c>
      <c r="AG43" s="112">
        <v>0</v>
      </c>
      <c r="AH43" s="112">
        <v>0</v>
      </c>
      <c r="AI43" s="112">
        <v>0</v>
      </c>
      <c r="AJ43" s="112">
        <v>0</v>
      </c>
      <c r="AK43" s="112">
        <v>0</v>
      </c>
    </row>
    <row r="44" spans="1:37" ht="18" customHeight="1" x14ac:dyDescent="0.25">
      <c r="A44" s="2" t="s">
        <v>2</v>
      </c>
      <c r="B44" s="447" t="s">
        <v>410</v>
      </c>
      <c r="C44" s="373"/>
      <c r="D44" s="458">
        <v>0</v>
      </c>
      <c r="E44" s="373"/>
      <c r="F44" s="458">
        <v>0</v>
      </c>
      <c r="G44" s="373"/>
      <c r="H44" s="458">
        <v>0</v>
      </c>
      <c r="I44" s="361"/>
      <c r="J44" s="361"/>
      <c r="K44" s="373"/>
      <c r="L44" s="113">
        <v>0</v>
      </c>
      <c r="M44" s="113">
        <v>0</v>
      </c>
      <c r="N44" s="113">
        <v>0</v>
      </c>
      <c r="O44" s="113">
        <v>0</v>
      </c>
      <c r="P44" s="113">
        <v>0</v>
      </c>
      <c r="Q44" s="113">
        <v>0</v>
      </c>
      <c r="R44" s="113">
        <v>0</v>
      </c>
      <c r="S44" s="113">
        <v>0</v>
      </c>
      <c r="T44" s="113">
        <v>0</v>
      </c>
      <c r="U44" s="113">
        <v>0</v>
      </c>
      <c r="V44" s="113">
        <v>0</v>
      </c>
      <c r="W44" s="113">
        <v>0</v>
      </c>
      <c r="X44" s="113">
        <v>0</v>
      </c>
      <c r="Y44" s="113">
        <v>0</v>
      </c>
      <c r="Z44" s="113">
        <v>0</v>
      </c>
      <c r="AA44" s="113">
        <v>0</v>
      </c>
      <c r="AB44" s="113">
        <v>0</v>
      </c>
      <c r="AC44" s="113">
        <v>0</v>
      </c>
      <c r="AD44" s="113">
        <v>0</v>
      </c>
      <c r="AE44" s="113">
        <v>0</v>
      </c>
      <c r="AF44" s="113">
        <v>0</v>
      </c>
      <c r="AG44" s="113">
        <v>0</v>
      </c>
      <c r="AH44" s="113">
        <v>0</v>
      </c>
      <c r="AI44" s="113">
        <v>0</v>
      </c>
      <c r="AJ44" s="113">
        <v>0</v>
      </c>
      <c r="AK44" s="113">
        <v>0</v>
      </c>
    </row>
    <row r="45" spans="1:37" ht="18" customHeight="1" x14ac:dyDescent="0.25">
      <c r="A45" s="2" t="s">
        <v>2</v>
      </c>
      <c r="B45" s="442" t="s">
        <v>411</v>
      </c>
      <c r="C45" s="373"/>
      <c r="D45" s="462">
        <v>52572</v>
      </c>
      <c r="E45" s="373"/>
      <c r="F45" s="462">
        <v>46249</v>
      </c>
      <c r="G45" s="373"/>
      <c r="H45" s="463">
        <v>4195</v>
      </c>
      <c r="I45" s="361"/>
      <c r="J45" s="361"/>
      <c r="K45" s="373"/>
      <c r="L45" s="115">
        <v>2000</v>
      </c>
      <c r="M45" s="115">
        <v>4250</v>
      </c>
      <c r="N45" s="115">
        <v>2250</v>
      </c>
      <c r="O45" s="115">
        <v>1000</v>
      </c>
      <c r="P45" s="115">
        <v>2000</v>
      </c>
      <c r="Q45" s="115">
        <v>2000</v>
      </c>
      <c r="R45" s="115">
        <v>4445</v>
      </c>
      <c r="S45" s="115">
        <v>4845</v>
      </c>
      <c r="T45" s="115">
        <v>4168</v>
      </c>
      <c r="U45" s="115">
        <v>2372</v>
      </c>
      <c r="V45" s="115">
        <v>400</v>
      </c>
      <c r="W45" s="115">
        <v>3687</v>
      </c>
      <c r="X45" s="115">
        <v>2468</v>
      </c>
      <c r="Y45" s="115">
        <v>1828</v>
      </c>
      <c r="Z45" s="115">
        <v>3500</v>
      </c>
      <c r="AA45" s="115">
        <v>841</v>
      </c>
      <c r="AB45" s="114">
        <v>6323</v>
      </c>
      <c r="AC45" s="115">
        <v>1406</v>
      </c>
      <c r="AD45" s="115">
        <v>277</v>
      </c>
      <c r="AE45" s="115">
        <v>884</v>
      </c>
      <c r="AF45" s="115">
        <v>1</v>
      </c>
      <c r="AG45" s="115">
        <v>641</v>
      </c>
      <c r="AH45" s="115">
        <v>687</v>
      </c>
      <c r="AI45" s="115">
        <v>1468</v>
      </c>
      <c r="AJ45" s="115">
        <v>249</v>
      </c>
      <c r="AK45" s="115">
        <v>710</v>
      </c>
    </row>
    <row r="46" spans="1:37" ht="18" customHeight="1" x14ac:dyDescent="0.25">
      <c r="A46" s="2" t="s">
        <v>2</v>
      </c>
      <c r="B46" s="447" t="s">
        <v>412</v>
      </c>
      <c r="C46" s="373"/>
      <c r="D46" s="464">
        <v>100000</v>
      </c>
      <c r="E46" s="373"/>
      <c r="F46" s="464">
        <v>100000</v>
      </c>
      <c r="G46" s="373"/>
      <c r="H46" s="464">
        <v>100000</v>
      </c>
      <c r="I46" s="361"/>
      <c r="J46" s="361"/>
      <c r="K46" s="373"/>
      <c r="L46" s="116">
        <v>100000</v>
      </c>
      <c r="M46" s="116">
        <v>100000</v>
      </c>
      <c r="N46" s="116">
        <v>100000</v>
      </c>
      <c r="O46" s="116">
        <v>100000</v>
      </c>
      <c r="P46" s="116">
        <v>100000</v>
      </c>
      <c r="Q46" s="116">
        <v>100000</v>
      </c>
      <c r="R46" s="116">
        <v>100000</v>
      </c>
      <c r="S46" s="116">
        <v>100000</v>
      </c>
      <c r="T46" s="116">
        <v>100000</v>
      </c>
      <c r="U46" s="116">
        <v>100000</v>
      </c>
      <c r="V46" s="116">
        <v>100000</v>
      </c>
      <c r="W46" s="116">
        <v>100000</v>
      </c>
      <c r="X46" s="116">
        <v>100000</v>
      </c>
      <c r="Y46" s="116">
        <v>100000</v>
      </c>
      <c r="Z46" s="116">
        <v>100000</v>
      </c>
      <c r="AA46" s="116">
        <v>100000</v>
      </c>
      <c r="AB46" s="116">
        <v>100000</v>
      </c>
      <c r="AC46" s="116">
        <v>100000</v>
      </c>
      <c r="AD46" s="116">
        <v>100000</v>
      </c>
      <c r="AE46" s="116">
        <v>100000</v>
      </c>
      <c r="AF46" s="116">
        <v>100000</v>
      </c>
      <c r="AG46" s="116">
        <v>100000</v>
      </c>
      <c r="AH46" s="116">
        <v>100000</v>
      </c>
      <c r="AI46" s="116">
        <v>100000</v>
      </c>
      <c r="AJ46" s="116">
        <v>100000</v>
      </c>
      <c r="AK46" s="116">
        <v>100000</v>
      </c>
    </row>
    <row r="47" spans="1:37" ht="18" customHeight="1" x14ac:dyDescent="0.25">
      <c r="A47" s="2" t="s">
        <v>2</v>
      </c>
      <c r="B47" s="445" t="s">
        <v>413</v>
      </c>
      <c r="C47" s="373"/>
      <c r="D47" s="460">
        <v>98480.022699916313</v>
      </c>
      <c r="E47" s="373"/>
      <c r="F47" s="460">
        <v>98272.216769659892</v>
      </c>
      <c r="G47" s="373"/>
      <c r="H47" s="460">
        <v>100000</v>
      </c>
      <c r="I47" s="361"/>
      <c r="J47" s="361"/>
      <c r="K47" s="373"/>
      <c r="L47" s="117">
        <v>100000</v>
      </c>
      <c r="M47" s="117">
        <v>100000</v>
      </c>
      <c r="N47" s="117">
        <v>64485.22</v>
      </c>
      <c r="O47" s="117">
        <v>100000</v>
      </c>
      <c r="P47" s="117">
        <v>100000</v>
      </c>
      <c r="Q47" s="117">
        <v>100000</v>
      </c>
      <c r="R47" s="117">
        <v>100000</v>
      </c>
      <c r="S47" s="117">
        <v>100000</v>
      </c>
      <c r="T47" s="117">
        <v>100000</v>
      </c>
      <c r="U47" s="117">
        <v>100000</v>
      </c>
      <c r="V47" s="117">
        <v>100000</v>
      </c>
      <c r="W47" s="117">
        <v>100000</v>
      </c>
      <c r="X47" s="117">
        <v>100000</v>
      </c>
      <c r="Y47" s="117">
        <v>100000</v>
      </c>
      <c r="Z47" s="117">
        <v>100000</v>
      </c>
      <c r="AA47" s="117">
        <v>100000</v>
      </c>
      <c r="AB47" s="117">
        <v>100000</v>
      </c>
      <c r="AC47" s="117">
        <v>100000</v>
      </c>
      <c r="AD47" s="117">
        <v>100000</v>
      </c>
      <c r="AE47" s="117">
        <v>100000</v>
      </c>
      <c r="AF47" s="117">
        <v>100000</v>
      </c>
      <c r="AG47" s="117">
        <v>100000</v>
      </c>
      <c r="AH47" s="117">
        <v>100000</v>
      </c>
      <c r="AI47" s="117">
        <v>100000</v>
      </c>
      <c r="AJ47" s="117">
        <v>100000</v>
      </c>
      <c r="AK47" s="117">
        <v>100000</v>
      </c>
    </row>
    <row r="48" spans="1:37" ht="18" customHeight="1" x14ac:dyDescent="0.25">
      <c r="A48" s="2" t="s">
        <v>2</v>
      </c>
      <c r="B48" s="442" t="s">
        <v>414</v>
      </c>
      <c r="C48" s="373"/>
      <c r="D48" s="461">
        <v>0.98634046923076901</v>
      </c>
      <c r="E48" s="373"/>
      <c r="F48" s="461">
        <v>0.97910895294117695</v>
      </c>
      <c r="G48" s="373"/>
      <c r="H48" s="461">
        <v>1</v>
      </c>
      <c r="I48" s="361"/>
      <c r="J48" s="361"/>
      <c r="K48" s="373"/>
      <c r="L48" s="118">
        <v>1</v>
      </c>
      <c r="M48" s="118">
        <v>1</v>
      </c>
      <c r="N48" s="118">
        <v>0.64485219999999999</v>
      </c>
      <c r="O48" s="118">
        <v>1</v>
      </c>
      <c r="P48" s="118">
        <v>1</v>
      </c>
      <c r="Q48" s="118">
        <v>1</v>
      </c>
      <c r="R48" s="118">
        <v>1</v>
      </c>
      <c r="S48" s="118">
        <v>1</v>
      </c>
      <c r="T48" s="118">
        <v>1</v>
      </c>
      <c r="U48" s="118">
        <v>1</v>
      </c>
      <c r="V48" s="118">
        <v>1</v>
      </c>
      <c r="W48" s="118">
        <v>1</v>
      </c>
      <c r="X48" s="118">
        <v>1</v>
      </c>
      <c r="Y48" s="118">
        <v>1</v>
      </c>
      <c r="Z48" s="118">
        <v>1</v>
      </c>
      <c r="AA48" s="118">
        <v>1</v>
      </c>
      <c r="AB48" s="118">
        <v>1</v>
      </c>
      <c r="AC48" s="118">
        <v>1</v>
      </c>
      <c r="AD48" s="118">
        <v>1</v>
      </c>
      <c r="AE48" s="118">
        <v>1</v>
      </c>
      <c r="AF48" s="118">
        <v>1</v>
      </c>
      <c r="AG48" s="118">
        <v>1</v>
      </c>
      <c r="AH48" s="118">
        <v>1</v>
      </c>
      <c r="AI48" s="118">
        <v>1</v>
      </c>
      <c r="AJ48" s="118">
        <v>1</v>
      </c>
      <c r="AK48" s="118">
        <v>1</v>
      </c>
    </row>
    <row r="49" spans="1:37" ht="18" customHeight="1" x14ac:dyDescent="0.25">
      <c r="A49" s="2" t="s">
        <v>2</v>
      </c>
      <c r="B49" s="366" t="s">
        <v>2</v>
      </c>
      <c r="C49" s="361"/>
      <c r="D49" s="366" t="s">
        <v>2</v>
      </c>
      <c r="E49" s="361"/>
      <c r="F49" s="366" t="s">
        <v>2</v>
      </c>
      <c r="G49" s="361"/>
      <c r="H49" s="459" t="s">
        <v>2</v>
      </c>
      <c r="I49" s="361"/>
      <c r="J49" s="361"/>
      <c r="K49" s="361"/>
      <c r="L49" s="93" t="s">
        <v>2</v>
      </c>
      <c r="M49" s="93" t="s">
        <v>2</v>
      </c>
      <c r="N49" s="93" t="s">
        <v>2</v>
      </c>
      <c r="O49" s="93" t="s">
        <v>2</v>
      </c>
      <c r="P49" s="93" t="s">
        <v>2</v>
      </c>
      <c r="Q49" s="93" t="s">
        <v>2</v>
      </c>
      <c r="R49" s="93" t="s">
        <v>2</v>
      </c>
      <c r="S49" s="93" t="s">
        <v>2</v>
      </c>
      <c r="T49" s="93" t="s">
        <v>2</v>
      </c>
      <c r="U49" s="93" t="s">
        <v>2</v>
      </c>
      <c r="V49" s="93" t="s">
        <v>2</v>
      </c>
      <c r="W49" s="93" t="s">
        <v>2</v>
      </c>
      <c r="X49" s="93" t="s">
        <v>2</v>
      </c>
      <c r="Y49" s="93" t="s">
        <v>2</v>
      </c>
      <c r="Z49" s="93" t="s">
        <v>2</v>
      </c>
      <c r="AA49" s="93" t="s">
        <v>2</v>
      </c>
      <c r="AB49" s="2" t="s">
        <v>2</v>
      </c>
      <c r="AC49" s="93" t="s">
        <v>2</v>
      </c>
      <c r="AD49" s="93" t="s">
        <v>2</v>
      </c>
      <c r="AE49" s="93" t="s">
        <v>2</v>
      </c>
      <c r="AF49" s="93" t="s">
        <v>2</v>
      </c>
      <c r="AG49" s="93" t="s">
        <v>2</v>
      </c>
      <c r="AH49" s="93" t="s">
        <v>2</v>
      </c>
      <c r="AI49" s="93" t="s">
        <v>2</v>
      </c>
      <c r="AJ49" s="93" t="s">
        <v>2</v>
      </c>
      <c r="AK49" s="93" t="s">
        <v>2</v>
      </c>
    </row>
    <row r="50" spans="1:37" ht="18" customHeight="1" x14ac:dyDescent="0.25">
      <c r="A50" s="2" t="s">
        <v>2</v>
      </c>
      <c r="B50" s="366" t="s">
        <v>2</v>
      </c>
      <c r="C50" s="361"/>
      <c r="D50" s="366" t="s">
        <v>2</v>
      </c>
      <c r="E50" s="361"/>
      <c r="F50" s="366" t="s">
        <v>2</v>
      </c>
      <c r="G50" s="361"/>
      <c r="H50" s="459" t="s">
        <v>2</v>
      </c>
      <c r="I50" s="361"/>
      <c r="J50" s="361"/>
      <c r="K50" s="361"/>
      <c r="L50" s="93" t="s">
        <v>2</v>
      </c>
      <c r="M50" s="93" t="s">
        <v>2</v>
      </c>
      <c r="N50" s="93" t="s">
        <v>2</v>
      </c>
      <c r="O50" s="93" t="s">
        <v>2</v>
      </c>
      <c r="P50" s="93" t="s">
        <v>2</v>
      </c>
      <c r="Q50" s="93" t="s">
        <v>2</v>
      </c>
      <c r="R50" s="93" t="s">
        <v>2</v>
      </c>
      <c r="S50" s="93" t="s">
        <v>2</v>
      </c>
      <c r="T50" s="93" t="s">
        <v>2</v>
      </c>
      <c r="U50" s="93" t="s">
        <v>2</v>
      </c>
      <c r="V50" s="93" t="s">
        <v>2</v>
      </c>
      <c r="W50" s="93" t="s">
        <v>2</v>
      </c>
      <c r="X50" s="93" t="s">
        <v>2</v>
      </c>
      <c r="Y50" s="93" t="s">
        <v>2</v>
      </c>
      <c r="Z50" s="93" t="s">
        <v>2</v>
      </c>
      <c r="AA50" s="93" t="s">
        <v>2</v>
      </c>
      <c r="AB50" s="2" t="s">
        <v>2</v>
      </c>
      <c r="AC50" s="93" t="s">
        <v>2</v>
      </c>
      <c r="AD50" s="93" t="s">
        <v>2</v>
      </c>
      <c r="AE50" s="93" t="s">
        <v>2</v>
      </c>
      <c r="AF50" s="93" t="s">
        <v>2</v>
      </c>
      <c r="AG50" s="93" t="s">
        <v>2</v>
      </c>
      <c r="AH50" s="93" t="s">
        <v>2</v>
      </c>
      <c r="AI50" s="93" t="s">
        <v>2</v>
      </c>
      <c r="AJ50" s="93" t="s">
        <v>2</v>
      </c>
      <c r="AK50" s="93" t="s">
        <v>2</v>
      </c>
    </row>
    <row r="51" spans="1:37" ht="18" customHeight="1" x14ac:dyDescent="0.25">
      <c r="A51" s="2" t="s">
        <v>2</v>
      </c>
      <c r="B51" s="442" t="s">
        <v>415</v>
      </c>
      <c r="C51" s="361"/>
      <c r="D51" s="361"/>
      <c r="E51" s="373"/>
      <c r="F51" s="456" t="s">
        <v>416</v>
      </c>
      <c r="G51" s="373"/>
      <c r="H51" s="456" t="s">
        <v>279</v>
      </c>
      <c r="I51" s="361"/>
      <c r="J51" s="361"/>
      <c r="K51" s="373"/>
      <c r="L51" s="97" t="s">
        <v>280</v>
      </c>
      <c r="M51" s="97" t="s">
        <v>281</v>
      </c>
      <c r="N51" s="97" t="s">
        <v>282</v>
      </c>
      <c r="O51" s="97" t="s">
        <v>283</v>
      </c>
      <c r="P51" s="97" t="s">
        <v>284</v>
      </c>
      <c r="Q51" s="97" t="s">
        <v>285</v>
      </c>
      <c r="R51" s="97" t="s">
        <v>286</v>
      </c>
      <c r="S51" s="97" t="s">
        <v>287</v>
      </c>
      <c r="T51" s="97" t="s">
        <v>288</v>
      </c>
      <c r="U51" s="97" t="s">
        <v>289</v>
      </c>
      <c r="V51" s="97" t="s">
        <v>290</v>
      </c>
      <c r="W51" s="97" t="s">
        <v>291</v>
      </c>
      <c r="X51" s="97" t="s">
        <v>292</v>
      </c>
      <c r="Y51" s="97" t="s">
        <v>293</v>
      </c>
      <c r="Z51" s="97" t="s">
        <v>294</v>
      </c>
      <c r="AA51" s="97" t="s">
        <v>295</v>
      </c>
      <c r="AB51" s="97" t="s">
        <v>417</v>
      </c>
      <c r="AC51" s="97" t="s">
        <v>297</v>
      </c>
      <c r="AD51" s="97" t="s">
        <v>298</v>
      </c>
      <c r="AE51" s="97" t="s">
        <v>299</v>
      </c>
      <c r="AF51" s="97" t="s">
        <v>300</v>
      </c>
      <c r="AG51" s="97" t="s">
        <v>301</v>
      </c>
      <c r="AH51" s="97" t="s">
        <v>302</v>
      </c>
      <c r="AI51" s="97" t="s">
        <v>303</v>
      </c>
      <c r="AJ51" s="97" t="s">
        <v>304</v>
      </c>
      <c r="AK51" s="97" t="s">
        <v>305</v>
      </c>
    </row>
    <row r="52" spans="1:37" ht="18" customHeight="1" x14ac:dyDescent="0.25">
      <c r="A52" s="2" t="s">
        <v>2</v>
      </c>
      <c r="B52" s="447" t="s">
        <v>418</v>
      </c>
      <c r="C52" s="361"/>
      <c r="D52" s="361"/>
      <c r="E52" s="373"/>
      <c r="F52" s="448">
        <v>2020076782.3900001</v>
      </c>
      <c r="G52" s="373"/>
      <c r="H52" s="448">
        <v>183230385.56999999</v>
      </c>
      <c r="I52" s="361"/>
      <c r="J52" s="361"/>
      <c r="K52" s="373"/>
      <c r="L52" s="102">
        <v>87356560.459999993</v>
      </c>
      <c r="M52" s="102">
        <v>185632690.97999999</v>
      </c>
      <c r="N52" s="102">
        <v>98276130.519999996</v>
      </c>
      <c r="O52" s="102">
        <v>43678280.229999997</v>
      </c>
      <c r="P52" s="102">
        <v>87356560.459999993</v>
      </c>
      <c r="Q52" s="102">
        <v>87356560.459999993</v>
      </c>
      <c r="R52" s="102">
        <v>194149955.63</v>
      </c>
      <c r="S52" s="102">
        <v>211621267.72</v>
      </c>
      <c r="T52" s="102">
        <v>182051072</v>
      </c>
      <c r="U52" s="102">
        <v>103604880.70999999</v>
      </c>
      <c r="V52" s="102">
        <v>17471312.09</v>
      </c>
      <c r="W52" s="102">
        <v>161041819.21000001</v>
      </c>
      <c r="X52" s="102">
        <v>107797995.61</v>
      </c>
      <c r="Y52" s="102">
        <v>79843896.260000005</v>
      </c>
      <c r="Z52" s="102">
        <v>152873980.81</v>
      </c>
      <c r="AA52" s="102">
        <v>36733433.670000002</v>
      </c>
      <c r="AB52" s="102">
        <v>1387776782.4100001</v>
      </c>
      <c r="AC52" s="102">
        <v>308589934.52999997</v>
      </c>
      <c r="AD52" s="102">
        <v>60796167.759999998</v>
      </c>
      <c r="AE52" s="102">
        <v>194020983.02000001</v>
      </c>
      <c r="AF52" s="102">
        <v>219480.75</v>
      </c>
      <c r="AG52" s="102">
        <v>140687160.77000001</v>
      </c>
      <c r="AH52" s="102">
        <v>150783275.27000001</v>
      </c>
      <c r="AI52" s="102">
        <v>322197741.02999997</v>
      </c>
      <c r="AJ52" s="102">
        <v>54650706.759999998</v>
      </c>
      <c r="AK52" s="102">
        <v>155831332.52000001</v>
      </c>
    </row>
    <row r="53" spans="1:37" ht="18" customHeight="1" x14ac:dyDescent="0.25">
      <c r="A53" s="2" t="s">
        <v>2</v>
      </c>
      <c r="B53" s="445" t="s">
        <v>419</v>
      </c>
      <c r="C53" s="361"/>
      <c r="D53" s="361"/>
      <c r="E53" s="373"/>
      <c r="F53" s="457">
        <v>0.30400057796295299</v>
      </c>
      <c r="G53" s="373"/>
      <c r="H53" s="457">
        <v>0.30400057796295299</v>
      </c>
      <c r="I53" s="361"/>
      <c r="J53" s="361"/>
      <c r="K53" s="373"/>
      <c r="L53" s="119">
        <v>0.30400057796295299</v>
      </c>
      <c r="M53" s="119">
        <v>0.30400057796295299</v>
      </c>
      <c r="N53" s="119">
        <v>0.30400057796295299</v>
      </c>
      <c r="O53" s="119">
        <v>0.30400057796295299</v>
      </c>
      <c r="P53" s="119">
        <v>0.30400057796295299</v>
      </c>
      <c r="Q53" s="119">
        <v>0.30400057796295299</v>
      </c>
      <c r="R53" s="119">
        <v>0.30400057796295299</v>
      </c>
      <c r="S53" s="119">
        <v>0.30400057796295299</v>
      </c>
      <c r="T53" s="119">
        <v>0.30400057796295299</v>
      </c>
      <c r="U53" s="119">
        <v>0.30400057796295299</v>
      </c>
      <c r="V53" s="119">
        <v>0.30400057796295299</v>
      </c>
      <c r="W53" s="119">
        <v>0.30400057796295299</v>
      </c>
      <c r="X53" s="119">
        <v>0.30400057796295299</v>
      </c>
      <c r="Y53" s="119">
        <v>0.30400057796295299</v>
      </c>
      <c r="Z53" s="119">
        <v>0.30400057796295299</v>
      </c>
      <c r="AA53" s="119">
        <v>0.30400057796295299</v>
      </c>
      <c r="AB53" s="119">
        <v>0.208845994176487</v>
      </c>
      <c r="AC53" s="119">
        <v>0.208845994176487</v>
      </c>
      <c r="AD53" s="119">
        <v>0.208845994176487</v>
      </c>
      <c r="AE53" s="119">
        <v>0.208845994176487</v>
      </c>
      <c r="AF53" s="119">
        <v>0.208845994176487</v>
      </c>
      <c r="AG53" s="119">
        <v>0.208845994176487</v>
      </c>
      <c r="AH53" s="119">
        <v>0.208845994176487</v>
      </c>
      <c r="AI53" s="119">
        <v>0.208845994176487</v>
      </c>
      <c r="AJ53" s="119">
        <v>0.208845994176487</v>
      </c>
      <c r="AK53" s="119">
        <v>0.208845994176487</v>
      </c>
    </row>
    <row r="54" spans="1:37" x14ac:dyDescent="0.25">
      <c r="A54" s="2" t="s">
        <v>2</v>
      </c>
      <c r="B54" s="447" t="s">
        <v>420</v>
      </c>
      <c r="C54" s="361"/>
      <c r="D54" s="361"/>
      <c r="E54" s="373"/>
      <c r="F54" s="448">
        <v>1992002559.75</v>
      </c>
      <c r="G54" s="373"/>
      <c r="H54" s="448">
        <v>183860635.87</v>
      </c>
      <c r="I54" s="361"/>
      <c r="J54" s="361"/>
      <c r="K54" s="373"/>
      <c r="L54" s="102">
        <v>87657037.370000005</v>
      </c>
      <c r="M54" s="102">
        <v>186271204.40000001</v>
      </c>
      <c r="N54" s="102">
        <v>63591566.240000002</v>
      </c>
      <c r="O54" s="102">
        <v>43828518.68</v>
      </c>
      <c r="P54" s="102">
        <v>87657037.370000005</v>
      </c>
      <c r="Q54" s="102">
        <v>87657037.370000005</v>
      </c>
      <c r="R54" s="102">
        <v>194817765.53999999</v>
      </c>
      <c r="S54" s="102">
        <v>212349173.02000001</v>
      </c>
      <c r="T54" s="102">
        <v>182677265.87</v>
      </c>
      <c r="U54" s="102">
        <v>103961246.31</v>
      </c>
      <c r="V54" s="102">
        <v>17531407.469999999</v>
      </c>
      <c r="W54" s="102">
        <v>161595748.38</v>
      </c>
      <c r="X54" s="102">
        <v>108168784.11</v>
      </c>
      <c r="Y54" s="102">
        <v>80118532.150000006</v>
      </c>
      <c r="Z54" s="102">
        <v>153399815.38999999</v>
      </c>
      <c r="AA54" s="102">
        <v>36859784.210000001</v>
      </c>
      <c r="AB54" s="102">
        <v>1359702559.74</v>
      </c>
      <c r="AC54" s="102">
        <v>302347271.70999998</v>
      </c>
      <c r="AD54" s="102">
        <v>59566283.259999998</v>
      </c>
      <c r="AE54" s="102">
        <v>190096008.66999999</v>
      </c>
      <c r="AF54" s="102">
        <v>215040.73</v>
      </c>
      <c r="AG54" s="102">
        <v>137841110.36000001</v>
      </c>
      <c r="AH54" s="102">
        <v>147732984.11000001</v>
      </c>
      <c r="AI54" s="102">
        <v>315679797.19999999</v>
      </c>
      <c r="AJ54" s="102">
        <v>53545142.710000001</v>
      </c>
      <c r="AK54" s="102">
        <v>152678920.99000001</v>
      </c>
    </row>
    <row r="55" spans="1:37" ht="18" customHeight="1" x14ac:dyDescent="0.25">
      <c r="A55" s="2" t="s">
        <v>2</v>
      </c>
      <c r="B55" s="445" t="s">
        <v>421</v>
      </c>
      <c r="C55" s="361"/>
      <c r="D55" s="361"/>
      <c r="E55" s="373"/>
      <c r="F55" s="457">
        <v>0.30472759563962398</v>
      </c>
      <c r="G55" s="373"/>
      <c r="H55" s="457">
        <v>0.30472759563962398</v>
      </c>
      <c r="I55" s="361"/>
      <c r="J55" s="361"/>
      <c r="K55" s="373"/>
      <c r="L55" s="119">
        <v>0.30472759563962398</v>
      </c>
      <c r="M55" s="119">
        <v>0.30472759563962398</v>
      </c>
      <c r="N55" s="119">
        <v>0.30472759563962398</v>
      </c>
      <c r="O55" s="119">
        <v>0.30472759563962398</v>
      </c>
      <c r="P55" s="119">
        <v>0.30472759563962398</v>
      </c>
      <c r="Q55" s="119">
        <v>0.30472759563962398</v>
      </c>
      <c r="R55" s="119">
        <v>0.30472759563962398</v>
      </c>
      <c r="S55" s="119">
        <v>0.30472759563962398</v>
      </c>
      <c r="T55" s="119">
        <v>0.30472759563962398</v>
      </c>
      <c r="U55" s="119">
        <v>0.30472759563962398</v>
      </c>
      <c r="V55" s="119">
        <v>0.30472759563962398</v>
      </c>
      <c r="W55" s="119">
        <v>0.30472759563962398</v>
      </c>
      <c r="X55" s="119">
        <v>0.30472759563962398</v>
      </c>
      <c r="Y55" s="119">
        <v>0.30472759563962398</v>
      </c>
      <c r="Z55" s="119">
        <v>0.30472759563962398</v>
      </c>
      <c r="AA55" s="119">
        <v>0.30472759563962398</v>
      </c>
      <c r="AB55" s="119">
        <v>0.20800118443103799</v>
      </c>
      <c r="AC55" s="119">
        <v>0.20800118443103799</v>
      </c>
      <c r="AD55" s="119">
        <v>0.20800118443103799</v>
      </c>
      <c r="AE55" s="119">
        <v>0.20800118443103799</v>
      </c>
      <c r="AF55" s="119">
        <v>0.20800118443103799</v>
      </c>
      <c r="AG55" s="119">
        <v>0.20800118443103799</v>
      </c>
      <c r="AH55" s="119">
        <v>0.20800118443103799</v>
      </c>
      <c r="AI55" s="119">
        <v>0.20800118443103799</v>
      </c>
      <c r="AJ55" s="119">
        <v>0.20800118443103799</v>
      </c>
      <c r="AK55" s="119">
        <v>0.20800118443103799</v>
      </c>
    </row>
    <row r="56" spans="1:37" x14ac:dyDescent="0.25">
      <c r="A56" s="2" t="s">
        <v>2</v>
      </c>
      <c r="B56" s="447" t="s">
        <v>422</v>
      </c>
      <c r="C56" s="361"/>
      <c r="D56" s="361"/>
      <c r="E56" s="373"/>
      <c r="F56" s="458" t="s">
        <v>423</v>
      </c>
      <c r="G56" s="373"/>
      <c r="H56" s="458" t="s">
        <v>423</v>
      </c>
      <c r="I56" s="361"/>
      <c r="J56" s="361"/>
      <c r="K56" s="373"/>
      <c r="L56" s="113" t="s">
        <v>423</v>
      </c>
      <c r="M56" s="113" t="s">
        <v>423</v>
      </c>
      <c r="N56" s="113" t="s">
        <v>423</v>
      </c>
      <c r="O56" s="113" t="s">
        <v>423</v>
      </c>
      <c r="P56" s="113" t="s">
        <v>423</v>
      </c>
      <c r="Q56" s="113" t="s">
        <v>423</v>
      </c>
      <c r="R56" s="113" t="s">
        <v>423</v>
      </c>
      <c r="S56" s="113" t="s">
        <v>423</v>
      </c>
      <c r="T56" s="113" t="s">
        <v>423</v>
      </c>
      <c r="U56" s="113" t="s">
        <v>423</v>
      </c>
      <c r="V56" s="113" t="s">
        <v>423</v>
      </c>
      <c r="W56" s="113" t="s">
        <v>423</v>
      </c>
      <c r="X56" s="113" t="s">
        <v>423</v>
      </c>
      <c r="Y56" s="113" t="s">
        <v>423</v>
      </c>
      <c r="Z56" s="113" t="s">
        <v>423</v>
      </c>
      <c r="AA56" s="113" t="s">
        <v>423</v>
      </c>
      <c r="AB56" s="113" t="s">
        <v>424</v>
      </c>
      <c r="AC56" s="113" t="s">
        <v>424</v>
      </c>
      <c r="AD56" s="113" t="s">
        <v>424</v>
      </c>
      <c r="AE56" s="113" t="s">
        <v>424</v>
      </c>
      <c r="AF56" s="113" t="s">
        <v>424</v>
      </c>
      <c r="AG56" s="113" t="s">
        <v>424</v>
      </c>
      <c r="AH56" s="113" t="s">
        <v>424</v>
      </c>
      <c r="AI56" s="113" t="s">
        <v>424</v>
      </c>
      <c r="AJ56" s="113" t="s">
        <v>424</v>
      </c>
      <c r="AK56" s="113" t="s">
        <v>424</v>
      </c>
    </row>
    <row r="57" spans="1:37" ht="0" hidden="1" customHeight="1" x14ac:dyDescent="0.25"/>
    <row r="58" spans="1:37" ht="1.7" customHeight="1" x14ac:dyDescent="0.25"/>
    <row r="59" spans="1:37" x14ac:dyDescent="0.25">
      <c r="A59" s="2" t="s">
        <v>2</v>
      </c>
      <c r="B59" s="454" t="s">
        <v>2</v>
      </c>
      <c r="C59" s="373"/>
      <c r="D59" s="120" t="s">
        <v>2</v>
      </c>
      <c r="E59" s="455" t="s">
        <v>2</v>
      </c>
      <c r="F59" s="373"/>
      <c r="G59" s="455" t="s">
        <v>2</v>
      </c>
      <c r="H59" s="373"/>
      <c r="I59" s="121" t="s">
        <v>2</v>
      </c>
    </row>
    <row r="60" spans="1:37" ht="48" x14ac:dyDescent="0.25">
      <c r="A60" s="2" t="s">
        <v>2</v>
      </c>
      <c r="B60" s="442" t="s">
        <v>425</v>
      </c>
      <c r="C60" s="373"/>
      <c r="D60" s="97" t="s">
        <v>442</v>
      </c>
      <c r="E60" s="456" t="s">
        <v>426</v>
      </c>
      <c r="F60" s="373"/>
      <c r="G60" s="456" t="s">
        <v>427</v>
      </c>
      <c r="H60" s="373"/>
      <c r="I60" s="122" t="s">
        <v>428</v>
      </c>
    </row>
    <row r="61" spans="1:37" x14ac:dyDescent="0.25">
      <c r="A61" s="2" t="s">
        <v>2</v>
      </c>
      <c r="B61" s="451" t="s">
        <v>429</v>
      </c>
      <c r="C61" s="373"/>
      <c r="D61" s="123">
        <v>842658196.10000002</v>
      </c>
      <c r="E61" s="449">
        <v>0</v>
      </c>
      <c r="F61" s="373"/>
      <c r="G61" s="449">
        <v>0</v>
      </c>
      <c r="H61" s="373"/>
      <c r="I61" s="124">
        <v>842658196.10000002</v>
      </c>
    </row>
    <row r="62" spans="1:37" x14ac:dyDescent="0.25">
      <c r="A62" s="2" t="s">
        <v>2</v>
      </c>
      <c r="B62" s="452" t="s">
        <v>430</v>
      </c>
      <c r="C62" s="373"/>
      <c r="D62" s="104">
        <v>765052074.76999998</v>
      </c>
      <c r="E62" s="453">
        <v>0</v>
      </c>
      <c r="F62" s="373"/>
      <c r="G62" s="453">
        <v>0</v>
      </c>
      <c r="H62" s="373"/>
      <c r="I62" s="125">
        <v>765052074.76999998</v>
      </c>
    </row>
    <row r="63" spans="1:37" x14ac:dyDescent="0.25">
      <c r="A63" s="2" t="s">
        <v>2</v>
      </c>
      <c r="B63" s="445" t="s">
        <v>431</v>
      </c>
      <c r="C63" s="373"/>
      <c r="D63" s="103">
        <v>0</v>
      </c>
      <c r="E63" s="449">
        <v>4932699.45</v>
      </c>
      <c r="F63" s="373"/>
      <c r="G63" s="449">
        <v>0</v>
      </c>
      <c r="H63" s="373"/>
      <c r="I63" s="126">
        <v>4932699.45</v>
      </c>
    </row>
    <row r="64" spans="1:37" x14ac:dyDescent="0.25">
      <c r="A64" s="2" t="s">
        <v>2</v>
      </c>
      <c r="B64" s="447" t="s">
        <v>432</v>
      </c>
      <c r="C64" s="373"/>
      <c r="D64" s="127">
        <v>0</v>
      </c>
      <c r="E64" s="450">
        <v>-4932699.45</v>
      </c>
      <c r="F64" s="373"/>
      <c r="G64" s="450">
        <v>0</v>
      </c>
      <c r="H64" s="373"/>
      <c r="I64" s="128">
        <v>-4932699.45</v>
      </c>
    </row>
    <row r="65" spans="1:9" x14ac:dyDescent="0.25">
      <c r="A65" s="2" t="s">
        <v>2</v>
      </c>
      <c r="B65" s="445" t="s">
        <v>433</v>
      </c>
      <c r="C65" s="373"/>
      <c r="D65" s="129">
        <v>-30019914.390000001</v>
      </c>
      <c r="E65" s="446">
        <v>0</v>
      </c>
      <c r="F65" s="373"/>
      <c r="G65" s="446">
        <v>0</v>
      </c>
      <c r="H65" s="373"/>
      <c r="I65" s="130">
        <v>-30019914.390000001</v>
      </c>
    </row>
    <row r="66" spans="1:9" x14ac:dyDescent="0.25">
      <c r="A66" s="2" t="s">
        <v>2</v>
      </c>
      <c r="B66" s="447" t="s">
        <v>434</v>
      </c>
      <c r="C66" s="373"/>
      <c r="D66" s="102">
        <v>0</v>
      </c>
      <c r="E66" s="448">
        <v>0</v>
      </c>
      <c r="F66" s="373"/>
      <c r="G66" s="448">
        <v>0</v>
      </c>
      <c r="H66" s="373"/>
      <c r="I66" s="131">
        <v>0</v>
      </c>
    </row>
    <row r="67" spans="1:9" x14ac:dyDescent="0.25">
      <c r="A67" s="2" t="s">
        <v>2</v>
      </c>
      <c r="B67" s="442" t="s">
        <v>435</v>
      </c>
      <c r="C67" s="373"/>
      <c r="D67" s="132">
        <v>735032160.38</v>
      </c>
      <c r="E67" s="443">
        <v>0</v>
      </c>
      <c r="F67" s="373"/>
      <c r="G67" s="444" t="s">
        <v>240</v>
      </c>
      <c r="H67" s="373"/>
      <c r="I67" s="133">
        <v>735032160.38</v>
      </c>
    </row>
  </sheetData>
  <sheetProtection algorithmName="SHA-512" hashValue="YVfbaznAF5TfXB26q+apNF+4GqKSYKBsBr+EJwCLexjLdc2zgaoKV93m9eVBt8Z5ji1klU7eZNG5AveCyOSYtQ==" saltValue="XkNnxlPEgaS7m8s+JC0EYg==" spinCount="100000" sheet="1" objects="1" scenarios="1"/>
  <mergeCells count="237">
    <mergeCell ref="B5:C5"/>
    <mergeCell ref="D5:E5"/>
    <mergeCell ref="F5:G5"/>
    <mergeCell ref="H5:K5"/>
    <mergeCell ref="B6:C6"/>
    <mergeCell ref="D6:E6"/>
    <mergeCell ref="F6:G6"/>
    <mergeCell ref="H6:K6"/>
    <mergeCell ref="A1:B3"/>
    <mergeCell ref="C1:AK1"/>
    <mergeCell ref="C2:AK2"/>
    <mergeCell ref="C3:AK3"/>
    <mergeCell ref="B4:C4"/>
    <mergeCell ref="D4:E4"/>
    <mergeCell ref="F4:G4"/>
    <mergeCell ref="H4:K4"/>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53:E53"/>
    <mergeCell ref="F53:G53"/>
    <mergeCell ref="H53:K53"/>
    <mergeCell ref="B54:E54"/>
    <mergeCell ref="F54:G54"/>
    <mergeCell ref="H54:K54"/>
    <mergeCell ref="B51:E51"/>
    <mergeCell ref="F51:G51"/>
    <mergeCell ref="H51:K51"/>
    <mergeCell ref="B52:E52"/>
    <mergeCell ref="F52:G52"/>
    <mergeCell ref="H52:K52"/>
    <mergeCell ref="B59:C59"/>
    <mergeCell ref="E59:F59"/>
    <mergeCell ref="G59:H59"/>
    <mergeCell ref="B60:C60"/>
    <mergeCell ref="E60:F60"/>
    <mergeCell ref="G60:H60"/>
    <mergeCell ref="B55:E55"/>
    <mergeCell ref="F55:G55"/>
    <mergeCell ref="H55:K55"/>
    <mergeCell ref="B56:E56"/>
    <mergeCell ref="F56:G56"/>
    <mergeCell ref="H56:K56"/>
    <mergeCell ref="B63:C63"/>
    <mergeCell ref="E63:F63"/>
    <mergeCell ref="G63:H63"/>
    <mergeCell ref="B64:C64"/>
    <mergeCell ref="E64:F64"/>
    <mergeCell ref="G64:H64"/>
    <mergeCell ref="B61:C61"/>
    <mergeCell ref="E61:F61"/>
    <mergeCell ref="G61:H61"/>
    <mergeCell ref="B62:C62"/>
    <mergeCell ref="E62:F62"/>
    <mergeCell ref="G62:H62"/>
    <mergeCell ref="B67:C67"/>
    <mergeCell ref="E67:F67"/>
    <mergeCell ref="G67:H67"/>
    <mergeCell ref="B65:C65"/>
    <mergeCell ref="E65:F65"/>
    <mergeCell ref="G65:H65"/>
    <mergeCell ref="B66:C66"/>
    <mergeCell ref="E66:F66"/>
    <mergeCell ref="G66:H66"/>
  </mergeCells>
  <pageMargins left="0.23622047244094491" right="0.23622047244094491" top="0.23622047244094491" bottom="0.23622047244094491" header="0.23622047244094491" footer="0.23622047244094491"/>
  <pageSetup scale="19"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23" ma:contentTypeDescription="Ein neues Dokument erstellen." ma:contentTypeScope="" ma:versionID="8b8624b02153e33c139ecdf1d93926fc">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47c761e05fc4cf6f5df13a944dc458a1"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0c7f738-c7d2-48e8-9e05-17ee4a2b728b}" ma:internalName="TaxCatchAll" ma:showField="CatchAllData" ma:web="ad586b61-ba9e-4738-8b98-75004d01f6e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4ed63ca0-4b05-471e-849e-50be3a6073a5">
      <Terms xmlns="http://schemas.microsoft.com/office/infopath/2007/PartnerControls"/>
    </lcf76f155ced4ddcb4097134ff3c332f>
    <TaxCatchAll xmlns="ad586b61-ba9e-4738-8b98-75004d01f6e2"/>
    <_Flow_SignoffStatus xmlns="4ed63ca0-4b05-471e-849e-50be3a6073a5" xsi:nil="true"/>
  </documentManagement>
</p:properties>
</file>

<file path=customXml/itemProps1.xml><?xml version="1.0" encoding="utf-8"?>
<ds:datastoreItem xmlns:ds="http://schemas.openxmlformats.org/officeDocument/2006/customXml" ds:itemID="{EE91A64F-D467-4F25-A67D-B1C49BA1A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d63ca0-4b05-471e-849e-50be3a6073a5"/>
    <ds:schemaRef ds:uri="ad586b61-ba9e-4738-8b98-75004d01f6e2"/>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6372F2-BF57-465F-BDD0-E8397584DB91}">
  <ds:schemaRefs>
    <ds:schemaRef ds:uri="http://schemas.microsoft.com/sharepoint/v3/contenttype/forms"/>
  </ds:schemaRefs>
</ds:datastoreItem>
</file>

<file path=customXml/itemProps3.xml><?xml version="1.0" encoding="utf-8"?>
<ds:datastoreItem xmlns:ds="http://schemas.openxmlformats.org/officeDocument/2006/customXml" ds:itemID="{B2B84144-3738-4854-816C-F39EC6C39A42}">
  <ds:schemaRefs>
    <ds:schemaRef ds:uri="http://schemas.microsoft.com/office/2006/metadata/properties"/>
    <ds:schemaRef ds:uri="http://schemas.microsoft.com/office/2006/documentManagement/types"/>
    <ds:schemaRef ds:uri="http://purl.org/dc/dcmitype/"/>
    <ds:schemaRef ds:uri="4ed63ca0-4b05-471e-849e-50be3a6073a5"/>
    <ds:schemaRef ds:uri="http://schemas.openxmlformats.org/package/2006/metadata/core-properties"/>
    <ds:schemaRef ds:uri="http://purl.org/dc/elements/1.1/"/>
    <ds:schemaRef ds:uri="http://schemas.microsoft.com/office/infopath/2007/PartnerControls"/>
    <ds:schemaRef ds:uri="http://www.w3.org/XML/1998/namespace"/>
    <ds:schemaRef ds:uri="ad586b61-ba9e-4738-8b98-75004d01f6e2"/>
    <ds:schemaRef ds:uri="http://schemas.microsoft.com/sharepoint/v3/field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Arbeitsblätter</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Tsang, Justine</dc:creator>
  <cp:lastModifiedBy>Catrin Kreuchauff</cp:lastModifiedBy>
  <cp:lastPrinted>2023-04-21T08:28:25Z</cp:lastPrinted>
  <dcterms:created xsi:type="dcterms:W3CDTF">2023-04-20T06:52:13Z</dcterms:created>
  <dcterms:modified xsi:type="dcterms:W3CDTF">2023-04-24T07:18:15Z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0x010100D2F864174C1F674B9559266916A1AC5D</vt:lpwstr>
  </property>
</Properties>
</file>